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codeName="ThisWorkbook" defaultThemeVersion="124226"/>
  <mc:AlternateContent xmlns:mc="http://schemas.openxmlformats.org/markup-compatibility/2006">
    <mc:Choice Requires="x15">
      <x15ac:absPath xmlns:x15ac="http://schemas.microsoft.com/office/spreadsheetml/2010/11/ac" url="\\MON.LOCAL\DFSROOT06$\HOMESHARES23\KWX940\Desktop\"/>
    </mc:Choice>
  </mc:AlternateContent>
  <workbookProtection workbookPassword="FB00" lockStructure="1"/>
  <bookViews>
    <workbookView xWindow="0" yWindow="0" windowWidth="19410" windowHeight="7215" tabRatio="579"/>
  </bookViews>
  <sheets>
    <sheet name="Spanningsval" sheetId="3" r:id="rId1"/>
    <sheet name="Handleiding" sheetId="4" r:id="rId2"/>
    <sheet name="Data" sheetId="1" state="hidden" r:id="rId3"/>
    <sheet name="Berekening" sheetId="5" state="hidden" r:id="rId4"/>
  </sheets>
  <definedNames>
    <definedName name="_xlnm._FilterDatabase" localSheetId="2" hidden="1">Data!$A$4:$A$52</definedName>
    <definedName name="Aansluitkabel">Data!$A$18:$A$23</definedName>
    <definedName name="Binneninstallatie">Data!$A$4:$A$17</definedName>
    <definedName name="Lengte_1">Spanningsval!$I$41</definedName>
    <definedName name="Lengte_2">Spanningsval!$M$41</definedName>
    <definedName name="Lengte_3">Spanningsval!$Q$41</definedName>
    <definedName name="P_12">Spanningsval!$D$30</definedName>
    <definedName name="P_23">Spanningsval!$E$34</definedName>
    <definedName name="P_31">Spanningsval!$F$38</definedName>
    <definedName name="P_3f">Spanningsval!$B$38</definedName>
    <definedName name="Sectie_1">Spanningsval!$I$40</definedName>
    <definedName name="Sectie_2">Spanningsval!$M$40</definedName>
    <definedName name="Sectie_3">Spanningsval!$Q$40</definedName>
    <definedName name="Ufase">Berekening!$E$2</definedName>
    <definedName name="Ulijn">Berekening!$D$2</definedName>
  </definedNames>
  <calcPr calcId="171027"/>
</workbook>
</file>

<file path=xl/calcChain.xml><?xml version="1.0" encoding="utf-8"?>
<calcChain xmlns="http://schemas.openxmlformats.org/spreadsheetml/2006/main">
  <c r="J58" i="5" l="1"/>
  <c r="D58" i="5"/>
  <c r="D26" i="5"/>
  <c r="F18" i="1" l="1"/>
  <c r="F19" i="1"/>
  <c r="F20" i="1"/>
  <c r="F21" i="1"/>
  <c r="F22" i="1"/>
  <c r="F23" i="1"/>
  <c r="J59" i="5"/>
  <c r="D59" i="5"/>
  <c r="J57" i="5"/>
  <c r="D57" i="5"/>
  <c r="C52" i="5"/>
  <c r="D27" i="5"/>
  <c r="D28" i="5" s="1"/>
  <c r="D25" i="5"/>
  <c r="D8" i="5"/>
  <c r="D7" i="5"/>
  <c r="D6" i="5"/>
  <c r="D5" i="5"/>
  <c r="D13" i="5" l="1"/>
  <c r="E13" i="5" s="1"/>
  <c r="D12" i="5"/>
  <c r="F12" i="5" s="1"/>
  <c r="E5" i="1"/>
  <c r="E6" i="1"/>
  <c r="F6" i="1" s="1"/>
  <c r="E7" i="1"/>
  <c r="F7" i="1" s="1"/>
  <c r="E8" i="1"/>
  <c r="E9" i="1"/>
  <c r="E10" i="1"/>
  <c r="F10" i="1" s="1"/>
  <c r="E11" i="1"/>
  <c r="F11" i="1" s="1"/>
  <c r="E12" i="1"/>
  <c r="E13" i="1"/>
  <c r="E14" i="1"/>
  <c r="F14" i="1" s="1"/>
  <c r="E15" i="1"/>
  <c r="F15" i="1" s="1"/>
  <c r="E16" i="1"/>
  <c r="E17" i="1"/>
  <c r="E24" i="1"/>
  <c r="F24" i="1" s="1"/>
  <c r="E25" i="1"/>
  <c r="F25" i="1" s="1"/>
  <c r="E26" i="1"/>
  <c r="E27" i="1"/>
  <c r="E28" i="1"/>
  <c r="F28" i="1" s="1"/>
  <c r="E29" i="1"/>
  <c r="F29" i="1" s="1"/>
  <c r="E30" i="1"/>
  <c r="E31" i="1"/>
  <c r="E32" i="1"/>
  <c r="F32" i="1" s="1"/>
  <c r="E33" i="1"/>
  <c r="F33" i="1" s="1"/>
  <c r="E34" i="1"/>
  <c r="E35" i="1"/>
  <c r="E36" i="1"/>
  <c r="F36" i="1" s="1"/>
  <c r="E37" i="1"/>
  <c r="F37" i="1" s="1"/>
  <c r="E38" i="1"/>
  <c r="E39" i="1"/>
  <c r="E40" i="1"/>
  <c r="F40" i="1" s="1"/>
  <c r="E41" i="1"/>
  <c r="F41" i="1" s="1"/>
  <c r="E42" i="1"/>
  <c r="E43" i="1"/>
  <c r="E44" i="1"/>
  <c r="F44" i="1" s="1"/>
  <c r="E45" i="1"/>
  <c r="F45" i="1" s="1"/>
  <c r="E46" i="1"/>
  <c r="E47" i="1"/>
  <c r="E48" i="1"/>
  <c r="F48" i="1" s="1"/>
  <c r="E49" i="1"/>
  <c r="F49" i="1" s="1"/>
  <c r="E50" i="1"/>
  <c r="E51" i="1"/>
  <c r="E52" i="1"/>
  <c r="F52" i="1" s="1"/>
  <c r="E4" i="1"/>
  <c r="F4" i="1" s="1"/>
  <c r="E2" i="5"/>
  <c r="D14" i="5"/>
  <c r="E14" i="5" s="1"/>
  <c r="D60" i="5"/>
  <c r="I84" i="5"/>
  <c r="G46" i="1" l="1"/>
  <c r="F46" i="1"/>
  <c r="G38" i="1"/>
  <c r="F38" i="1"/>
  <c r="G30" i="1"/>
  <c r="F30" i="1"/>
  <c r="G12" i="1"/>
  <c r="F12" i="1"/>
  <c r="G51" i="1"/>
  <c r="F51" i="1"/>
  <c r="G47" i="1"/>
  <c r="F47" i="1"/>
  <c r="G43" i="1"/>
  <c r="F43" i="1"/>
  <c r="G39" i="1"/>
  <c r="F39" i="1"/>
  <c r="G35" i="1"/>
  <c r="F35" i="1"/>
  <c r="G31" i="1"/>
  <c r="F31" i="1"/>
  <c r="G27" i="1"/>
  <c r="F27" i="1"/>
  <c r="G17" i="1"/>
  <c r="F17" i="1"/>
  <c r="G13" i="1"/>
  <c r="F13" i="1"/>
  <c r="G9" i="1"/>
  <c r="F9" i="1"/>
  <c r="G5" i="1"/>
  <c r="F5" i="1"/>
  <c r="G50" i="1"/>
  <c r="F50" i="1"/>
  <c r="G42" i="1"/>
  <c r="F42" i="1"/>
  <c r="G34" i="1"/>
  <c r="F34" i="1"/>
  <c r="G26" i="1"/>
  <c r="F26" i="1"/>
  <c r="G16" i="1"/>
  <c r="F16" i="1"/>
  <c r="G8" i="1"/>
  <c r="F8" i="1"/>
  <c r="I85" i="5"/>
  <c r="E20" i="5"/>
  <c r="F14" i="5"/>
  <c r="F20" i="5" s="1"/>
  <c r="F34" i="5" s="1"/>
  <c r="F19" i="5"/>
  <c r="F33" i="5" s="1"/>
  <c r="F65" i="5" s="1"/>
  <c r="E12" i="5"/>
  <c r="E18" i="5" s="1"/>
  <c r="J60" i="5"/>
  <c r="G4" i="1"/>
  <c r="G49" i="1"/>
  <c r="G45" i="1"/>
  <c r="G41" i="1"/>
  <c r="G37" i="1"/>
  <c r="G33" i="1"/>
  <c r="G29" i="1"/>
  <c r="G25" i="1"/>
  <c r="G15" i="1"/>
  <c r="G11" i="1"/>
  <c r="G7" i="1"/>
  <c r="G52" i="1"/>
  <c r="G48" i="1"/>
  <c r="G44" i="1"/>
  <c r="G40" i="1"/>
  <c r="G36" i="1"/>
  <c r="G32" i="1"/>
  <c r="G28" i="1"/>
  <c r="G24" i="1"/>
  <c r="G14" i="1"/>
  <c r="G10" i="1"/>
  <c r="G6" i="1"/>
  <c r="D20" i="5" l="1"/>
  <c r="D34" i="5" s="1"/>
  <c r="D66" i="5" s="1"/>
  <c r="J66" i="5" s="1"/>
  <c r="E34" i="5"/>
  <c r="E66" i="5" s="1"/>
  <c r="F18" i="5"/>
  <c r="F32" i="5" s="1"/>
  <c r="F64" i="5" s="1"/>
  <c r="L64" i="5" s="1"/>
  <c r="E19" i="5"/>
  <c r="D19" i="5" s="1"/>
  <c r="D33" i="5" s="1"/>
  <c r="E32" i="5"/>
  <c r="L65" i="5"/>
  <c r="F38" i="5"/>
  <c r="F66" i="5"/>
  <c r="D18" i="5" l="1"/>
  <c r="D32" i="5" s="1"/>
  <c r="E64" i="5"/>
  <c r="K64" i="5" s="1"/>
  <c r="F69" i="5"/>
  <c r="L69" i="5"/>
  <c r="F39" i="5"/>
  <c r="F37" i="5"/>
  <c r="E39" i="5"/>
  <c r="D65" i="5"/>
  <c r="J65" i="5" s="1"/>
  <c r="E33" i="5"/>
  <c r="E37" i="5" s="1"/>
  <c r="K66" i="5"/>
  <c r="F71" i="5"/>
  <c r="L66" i="5"/>
  <c r="F70" i="5"/>
  <c r="D37" i="5" l="1"/>
  <c r="D41" i="5" s="1"/>
  <c r="D64" i="5"/>
  <c r="J64" i="5" s="1"/>
  <c r="E71" i="5"/>
  <c r="D39" i="5"/>
  <c r="D43" i="5" s="1"/>
  <c r="K71" i="5"/>
  <c r="E38" i="5"/>
  <c r="E65" i="5"/>
  <c r="D71" i="5"/>
  <c r="D75" i="5" s="1"/>
  <c r="L71" i="5"/>
  <c r="L70" i="5"/>
  <c r="J71" i="5" l="1"/>
  <c r="J75" i="5" s="1"/>
  <c r="D38" i="5"/>
  <c r="D42" i="5" s="1"/>
  <c r="D47" i="5" s="1"/>
  <c r="D48" i="5" s="1"/>
  <c r="K65" i="5"/>
  <c r="E70" i="5"/>
  <c r="D70" i="5" s="1"/>
  <c r="D74" i="5" s="1"/>
  <c r="E69" i="5"/>
  <c r="D69" i="5" s="1"/>
  <c r="D73" i="5" s="1"/>
  <c r="D79" i="5" l="1"/>
  <c r="D80" i="5" s="1"/>
  <c r="J84" i="5" s="1"/>
  <c r="D89" i="5"/>
  <c r="S43" i="3" s="1"/>
  <c r="D52" i="5"/>
  <c r="K69" i="5"/>
  <c r="J69" i="5" s="1"/>
  <c r="J73" i="5" s="1"/>
  <c r="K70" i="5"/>
  <c r="J70" i="5" s="1"/>
  <c r="J74" i="5" s="1"/>
  <c r="J79" i="5" l="1"/>
  <c r="J80" i="5" s="1"/>
  <c r="D90" i="5" l="1"/>
  <c r="O43" i="3" s="1"/>
  <c r="J85" i="5"/>
</calcChain>
</file>

<file path=xl/comments1.xml><?xml version="1.0" encoding="utf-8"?>
<comments xmlns="http://schemas.openxmlformats.org/spreadsheetml/2006/main">
  <authors>
    <author>molch</author>
    <author>roeyk</author>
  </authors>
  <commentList>
    <comment ref="D30" authorId="0" shapeId="0">
      <text>
        <r>
          <rPr>
            <b/>
            <sz val="8"/>
            <color indexed="81"/>
            <rFont val="Tahoma"/>
            <family val="2"/>
          </rPr>
          <t>Maximaal AC vermogen van de omvormers aangesloten tussen L1 en L2.</t>
        </r>
      </text>
    </comment>
    <comment ref="E34" authorId="0" shapeId="0">
      <text>
        <r>
          <rPr>
            <b/>
            <sz val="8"/>
            <color indexed="81"/>
            <rFont val="Tahoma"/>
            <family val="2"/>
          </rPr>
          <t>Maximaal AC vermogen van de omvormers aangesloten tussen L2 en L3.</t>
        </r>
      </text>
    </comment>
    <comment ref="B38" authorId="0" shapeId="0">
      <text>
        <r>
          <rPr>
            <b/>
            <sz val="8"/>
            <color indexed="81"/>
            <rFont val="Tahoma"/>
            <family val="2"/>
          </rPr>
          <t>Maximaal AC vermogen van de omvormers driefasig aangesloten.</t>
        </r>
      </text>
    </comment>
    <comment ref="F38" authorId="1" shapeId="0">
      <text>
        <r>
          <rPr>
            <b/>
            <sz val="8"/>
            <color indexed="81"/>
            <rFont val="Tahoma"/>
            <family val="2"/>
          </rPr>
          <t>Maximaal AC vermogen van de omvormers aangesloten tussen L1 en L3.</t>
        </r>
      </text>
    </comment>
  </commentList>
</comments>
</file>

<file path=xl/sharedStrings.xml><?xml version="1.0" encoding="utf-8"?>
<sst xmlns="http://schemas.openxmlformats.org/spreadsheetml/2006/main" count="210" uniqueCount="137">
  <si>
    <t>Kabelsoort</t>
  </si>
  <si>
    <t>R 20°C</t>
  </si>
  <si>
    <t>L</t>
  </si>
  <si>
    <t>R 45°C</t>
  </si>
  <si>
    <t>X</t>
  </si>
  <si>
    <t>Z</t>
  </si>
  <si>
    <t>Ohm/km</t>
  </si>
  <si>
    <t>mH/km</t>
  </si>
  <si>
    <t>OGCu 70</t>
  </si>
  <si>
    <t>OGCu 95</t>
  </si>
  <si>
    <t>OGCu 120</t>
  </si>
  <si>
    <t>OGCu 150</t>
  </si>
  <si>
    <t>OGCu 185</t>
  </si>
  <si>
    <t>OGCu 240</t>
  </si>
  <si>
    <t>OGAl 35</t>
  </si>
  <si>
    <t>OGAl 50</t>
  </si>
  <si>
    <t>OGAl 70</t>
  </si>
  <si>
    <t>OGAl 95</t>
  </si>
  <si>
    <t>OGAl 120</t>
  </si>
  <si>
    <t>OGAl 150</t>
  </si>
  <si>
    <t>BGAl 16</t>
  </si>
  <si>
    <t>BGAl 25</t>
  </si>
  <si>
    <t>BGAl 35</t>
  </si>
  <si>
    <t>BGAl 54,6</t>
  </si>
  <si>
    <t>BGAl 70</t>
  </si>
  <si>
    <t>BGAl 95</t>
  </si>
  <si>
    <t>BGCu 1,5</t>
  </si>
  <si>
    <t>BGCu 6</t>
  </si>
  <si>
    <t>BGCu 7</t>
  </si>
  <si>
    <t>BGCu 10</t>
  </si>
  <si>
    <t>BGCu 12</t>
  </si>
  <si>
    <t>BGCu 16</t>
  </si>
  <si>
    <t>BGCu 20</t>
  </si>
  <si>
    <t>BGCu 25</t>
  </si>
  <si>
    <t>BGCu 35</t>
  </si>
  <si>
    <t>BGCu 50</t>
  </si>
  <si>
    <t>BGCu 70</t>
  </si>
  <si>
    <t>Hoofdbord</t>
  </si>
  <si>
    <t>L1</t>
  </si>
  <si>
    <t>L2</t>
  </si>
  <si>
    <t>L3</t>
  </si>
  <si>
    <t>Verdeelbord (optioneel)</t>
  </si>
  <si>
    <t>Monofasig</t>
  </si>
  <si>
    <t>Driefasig</t>
  </si>
  <si>
    <t>Omvormers PV-installatie</t>
  </si>
  <si>
    <t>Distributie aansluiting</t>
  </si>
  <si>
    <t xml:space="preserve">Spanningsval distirbutienet = </t>
  </si>
  <si>
    <t>Fasespanning in distributiecabine =</t>
  </si>
  <si>
    <t xml:space="preserve">Spanningsval binneninstallatie = </t>
  </si>
  <si>
    <t xml:space="preserve">Spanningsval aansluitkabel = </t>
  </si>
  <si>
    <t>3G 1,5mm²</t>
  </si>
  <si>
    <t>3G 2,5mm²</t>
  </si>
  <si>
    <t>3G 4mm²</t>
  </si>
  <si>
    <t>3G 6mm²</t>
  </si>
  <si>
    <t>3G 10mm²</t>
  </si>
  <si>
    <t>5G 25mm²</t>
  </si>
  <si>
    <t>5G 35mm²</t>
  </si>
  <si>
    <t>5G 50mm²</t>
  </si>
  <si>
    <t>5G 1,5mm²</t>
  </si>
  <si>
    <t>5G 2,5mm²</t>
  </si>
  <si>
    <t>5G 4mm²</t>
  </si>
  <si>
    <t>5G 6mm²</t>
  </si>
  <si>
    <t>5G 10mm²</t>
  </si>
  <si>
    <t>5G 16mm²</t>
  </si>
  <si>
    <t>HANDLEIDING</t>
  </si>
  <si>
    <t>Stap 1</t>
  </si>
  <si>
    <t>Definiëren van de omvormers</t>
  </si>
  <si>
    <t>Voorbeeld:</t>
  </si>
  <si>
    <t>1kVA</t>
  </si>
  <si>
    <t>Stap 2</t>
  </si>
  <si>
    <t>Definiëren van de binneninstallatie</t>
  </si>
  <si>
    <t>Stap 3</t>
  </si>
  <si>
    <t>Definiëren van de aansluitkabel</t>
  </si>
  <si>
    <t>Stap 4</t>
  </si>
  <si>
    <t>Overzichtsgrafiek raadplegen</t>
  </si>
  <si>
    <t>Hier wordt de kabel gedefinieerd tussen het hoofdbord en het aansluitpunt met het distributienet. Voor een bovengronds distributienet is dit de afstand van de meterkast tot boven aan de paal.</t>
  </si>
  <si>
    <t>Het resultaat van de berekening is weergegeven in een grafiek. De horizontale lijnen stellen de grenswaarden voor. Elke spanningsval moet onder deze grenswaarde blijven.</t>
  </si>
  <si>
    <t>Opmerking:</t>
  </si>
  <si>
    <t>Netspanning:</t>
  </si>
  <si>
    <t>Lijnspanning</t>
  </si>
  <si>
    <t>Fasespanning</t>
  </si>
  <si>
    <t>Omvormers:</t>
  </si>
  <si>
    <t>L1-L2</t>
  </si>
  <si>
    <t>L2-L3</t>
  </si>
  <si>
    <t>3-fasig</t>
  </si>
  <si>
    <t>Lijnstromen:</t>
  </si>
  <si>
    <t>L3-L1</t>
  </si>
  <si>
    <t>x-coördinaten</t>
  </si>
  <si>
    <t>Y-coördinaten</t>
  </si>
  <si>
    <t>Fasestromen:</t>
  </si>
  <si>
    <t>sectie</t>
  </si>
  <si>
    <t>lengte</t>
  </si>
  <si>
    <t>Impedantie</t>
  </si>
  <si>
    <t>Z/km</t>
  </si>
  <si>
    <t>Z per fase</t>
  </si>
  <si>
    <t>Aansluitkabel</t>
  </si>
  <si>
    <t>Spanning</t>
  </si>
  <si>
    <t>tov initieel sterpunt</t>
  </si>
  <si>
    <t>lijnspanning</t>
  </si>
  <si>
    <t>Spanningsval</t>
  </si>
  <si>
    <t xml:space="preserve">max ∆ </t>
  </si>
  <si>
    <t>percentage</t>
  </si>
  <si>
    <t>Binneninstallatie</t>
  </si>
  <si>
    <t>Verdeelbord</t>
  </si>
  <si>
    <t>Lengte</t>
  </si>
  <si>
    <t>Limiet</t>
  </si>
  <si>
    <t>∆U (%)</t>
  </si>
  <si>
    <r>
      <t>I</t>
    </r>
    <r>
      <rPr>
        <sz val="8"/>
        <rFont val="Arial"/>
        <family val="2"/>
      </rPr>
      <t>1</t>
    </r>
  </si>
  <si>
    <r>
      <t>I</t>
    </r>
    <r>
      <rPr>
        <sz val="8"/>
        <rFont val="Arial"/>
        <family val="2"/>
      </rPr>
      <t>2</t>
    </r>
  </si>
  <si>
    <r>
      <t>I</t>
    </r>
    <r>
      <rPr>
        <sz val="8"/>
        <rFont val="Arial"/>
        <family val="2"/>
      </rPr>
      <t>3</t>
    </r>
  </si>
  <si>
    <r>
      <t>U</t>
    </r>
    <r>
      <rPr>
        <sz val="8"/>
        <rFont val="Arial"/>
        <family val="2"/>
      </rPr>
      <t>1</t>
    </r>
  </si>
  <si>
    <r>
      <t>U</t>
    </r>
    <r>
      <rPr>
        <sz val="8"/>
        <rFont val="Arial"/>
        <family val="2"/>
      </rPr>
      <t>2</t>
    </r>
  </si>
  <si>
    <r>
      <t>U</t>
    </r>
    <r>
      <rPr>
        <sz val="8"/>
        <rFont val="Arial"/>
        <family val="2"/>
      </rPr>
      <t>3</t>
    </r>
  </si>
  <si>
    <r>
      <t>U</t>
    </r>
    <r>
      <rPr>
        <sz val="8"/>
        <rFont val="Arial"/>
        <family val="2"/>
      </rPr>
      <t>12</t>
    </r>
  </si>
  <si>
    <r>
      <t>U</t>
    </r>
    <r>
      <rPr>
        <sz val="8"/>
        <rFont val="Arial"/>
        <family val="2"/>
      </rPr>
      <t>23</t>
    </r>
  </si>
  <si>
    <r>
      <t>U</t>
    </r>
    <r>
      <rPr>
        <sz val="8"/>
        <rFont val="Arial"/>
        <family val="2"/>
      </rPr>
      <t>31</t>
    </r>
  </si>
  <si>
    <r>
      <t>∆U</t>
    </r>
    <r>
      <rPr>
        <sz val="8"/>
        <rFont val="Arial"/>
        <family val="2"/>
      </rPr>
      <t>12</t>
    </r>
  </si>
  <si>
    <r>
      <t>∆U</t>
    </r>
    <r>
      <rPr>
        <sz val="8"/>
        <rFont val="Arial"/>
        <family val="2"/>
      </rPr>
      <t>23</t>
    </r>
  </si>
  <si>
    <r>
      <t>∆U</t>
    </r>
    <r>
      <rPr>
        <sz val="8"/>
        <rFont val="Arial"/>
        <family val="2"/>
      </rPr>
      <t>31</t>
    </r>
  </si>
  <si>
    <t>NAZICHT SPANNINGSVAL PV-INSTALLATIES: 3x230V-net</t>
  </si>
  <si>
    <t xml:space="preserve">Deze rekentool is ontwikkeld om de spanningsval te controleren bij de aansluiting van een PV-installatie. De installatie kan zowel bestaan uit driefasige als monofasige omvormers. Bij monofasige omvormers is het mogelijk dat het vermogen ongelijkmatig verdeeld wordt over de drie fasen, waardoor de maximale spanningsval groter wordt dan we zouden verwachten. De spanningsval mag maximaal 1% bedragen over de binneninstallatie en 1% over de aansluitkabel. </t>
  </si>
  <si>
    <t>Indien de omvormers driefasig zijn, dient het vermogen van elke omvormer opgeteld en ingevuld te worden in het groene veld onder de vermelding "driefasig". Bij monofasige omvormers moet het vermogen van elke fase afzonderlijk opgeteld en ingevuld worden in het veld dat bij de fase hoort. Een combinatie van driefasige en monofasige omvormers is eveneens mogelijk. Het gevraagde vermogen is telkens (de som van) het maximale AC vermogen dat de omvormer(s)kunnen leveren.</t>
  </si>
  <si>
    <t>In het bovenste groene veld kan het kabeltype gekozen worden. Het eerste gedeelte stelt de kabel voor van de omvormers tot aan het verdeelbord. Onder de gekozen kabel wordt de afstand ingevuld. De kabel tussen het verdeelbord en het hoofdbord wordt in het tweede gedeelte ingevuld. Indien de omvormers rechtstreeks op het hoofdbord worden aangesloten, is de afstand tussen verdeel- en hoofdbord nul meter. De maximaal resulterende spanningsval over de binneninstallatie wordt onderaan weergegeven.</t>
  </si>
  <si>
    <t>Z 20°C</t>
  </si>
  <si>
    <t>Z 45°C</t>
  </si>
  <si>
    <t>Spanningsval geheel</t>
  </si>
  <si>
    <t>4 x 6mm²</t>
  </si>
  <si>
    <t>4 x 10mm²</t>
  </si>
  <si>
    <t>4 x 16mm²</t>
  </si>
  <si>
    <t>4 x 25mm²</t>
  </si>
  <si>
    <t>4 x 35mm²</t>
  </si>
  <si>
    <t>4 x 50mm²</t>
  </si>
  <si>
    <t>De omvormers zijn op het verdeelbord aangesloten met een 5 draads kabel sectie 4mm². Vanaf hier wordt de verbinding gemaakt met het hoofdbord met een 5 draads kabel sectie 6mm². De maximale spanningsval over de totale binneninstallatie bedraagt 0,64% en valt binnen de limiet van 1%.</t>
  </si>
  <si>
    <t>De aansluitkabel betreft een 4 draads kabel sectie 10mm² met een lengte van 20m. Over deze aansluitkabel is er een spanningsval van 0,35% en voldoet aan de 1% grens.</t>
  </si>
  <si>
    <t>De installatie uit het voorbeeld bereikt op geen enkele plaats de maximaal toelaatbare waarden van de spanningsval.</t>
  </si>
  <si>
    <t xml:space="preserve">In het voorbeeld zijn drie monofasige omvormers gedefinieerd met elk een totaal vermogen van 2kVA. Voor elke fase kunnen dit dus 2 monofasige omvormers zijn van elk 1kVA. </t>
  </si>
  <si>
    <t xml:space="preserve">Als het vermogen niet gelijk verdeeld kan worden over de drie fasen, is de keuze van de aangesloten fase zeer belangrijk. De grootste injectie moet op de fase met de grootste belasting worden aangesloten. Op fase 1 injecteren en op fase 2 verbruiken is af te raden aangezien de spanningsval dan nog groter wordt. Om dit aan te tonen wordt er een negatief vermogen ingevuld voor het verbruik.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</si>
</sst>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 &quot;m&quot;"/>
    <numFmt numFmtId="165" formatCode="0.0\ &quot;kVA&quot;"/>
    <numFmt numFmtId="166" formatCode="0.00\ &quot;V&quot;"/>
    <numFmt numFmtId="167" formatCode="0\ &quot;V&quot;"/>
    <numFmt numFmtId="168" formatCode="0.00%\ &quot;/ 1,00%&quot;"/>
    <numFmt numFmtId="169" formatCode="0\ &quot;%&quot;"/>
    <numFmt numFmtId="170" formatCode="0.00%\ &quot;/ 2,00%&quot;"/>
    <numFmt numFmtId="171" formatCode="0.0\ &quot;A&quot;"/>
    <numFmt numFmtId="172" formatCode="0.0\ &quot;m&quot;"/>
    <numFmt numFmtId="173" formatCode="0.000000\ &quot;Ω&quot;"/>
    <numFmt numFmtId="174" formatCode="0.000"/>
    <numFmt numFmtId="175" formatCode="0.000\ &quot;Ω/km&quot;"/>
    <numFmt numFmtId="176" formatCode="0.000\ &quot;Ω&quot;"/>
  </numFmts>
  <fonts count="17" x14ac:knownFonts="1">
    <font>
      <sz val="10"/>
      <name val="Arial"/>
    </font>
    <font>
      <sz val="10"/>
      <name val="Arial"/>
      <family val="2"/>
    </font>
    <font>
      <sz val="8"/>
      <name val="Arial"/>
      <family val="2"/>
    </font>
    <font>
      <sz val="10"/>
      <color indexed="9"/>
      <name val="Arial"/>
      <family val="2"/>
    </font>
    <font>
      <sz val="16"/>
      <name val="Arial"/>
      <family val="2"/>
    </font>
    <font>
      <b/>
      <u/>
      <sz val="14"/>
      <name val="Arial"/>
      <family val="2"/>
    </font>
    <font>
      <sz val="10"/>
      <name val="Arial"/>
      <family val="2"/>
    </font>
    <font>
      <sz val="8"/>
      <color indexed="9"/>
      <name val="Arial"/>
      <family val="2"/>
    </font>
    <font>
      <sz val="16"/>
      <color indexed="9"/>
      <name val="Arial"/>
      <family val="2"/>
    </font>
    <font>
      <b/>
      <sz val="16"/>
      <color indexed="9"/>
      <name val="Arial"/>
      <family val="2"/>
    </font>
    <font>
      <b/>
      <u/>
      <sz val="16"/>
      <name val="Arial"/>
      <family val="2"/>
    </font>
    <font>
      <b/>
      <sz val="10"/>
      <name val="Arial"/>
      <family val="2"/>
    </font>
    <font>
      <u/>
      <sz val="10"/>
      <name val="Arial"/>
      <family val="2"/>
    </font>
    <font>
      <u/>
      <sz val="10"/>
      <name val="Arial"/>
      <family val="2"/>
    </font>
    <font>
      <b/>
      <sz val="8"/>
      <color indexed="81"/>
      <name val="Tahoma"/>
      <family val="2"/>
    </font>
    <font>
      <i/>
      <sz val="7"/>
      <name val="Arial"/>
      <family val="2"/>
    </font>
    <font>
      <b/>
      <i/>
      <sz val="10"/>
      <name val="Arial"/>
      <family val="2"/>
    </font>
  </fonts>
  <fills count="9">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50"/>
        <bgColor indexed="64"/>
      </patternFill>
    </fill>
    <fill>
      <patternFill patternType="solid">
        <fgColor rgb="FF99CC00"/>
        <bgColor indexed="64"/>
      </patternFill>
    </fill>
    <fill>
      <patternFill patternType="solid">
        <fgColor rgb="FFFF9900"/>
        <bgColor indexed="64"/>
      </patternFill>
    </fill>
    <fill>
      <patternFill patternType="solid">
        <fgColor rgb="FF0070C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36">
    <xf numFmtId="0" fontId="0" fillId="0" borderId="0" xfId="0"/>
    <xf numFmtId="10" fontId="3" fillId="2" borderId="0" xfId="0" applyNumberFormat="1" applyFont="1" applyFill="1" applyBorder="1" applyAlignment="1">
      <alignment horizontal="center"/>
    </xf>
    <xf numFmtId="0" fontId="3" fillId="2" borderId="0" xfId="0" applyFont="1" applyFill="1" applyBorder="1"/>
    <xf numFmtId="0" fontId="3" fillId="2" borderId="0" xfId="0" applyFont="1" applyFill="1"/>
    <xf numFmtId="0" fontId="1" fillId="2" borderId="0" xfId="0" applyFont="1" applyFill="1"/>
    <xf numFmtId="0" fontId="4" fillId="2" borderId="0" xfId="0" applyFont="1" applyFill="1" applyBorder="1"/>
    <xf numFmtId="165" fontId="2" fillId="2" borderId="0" xfId="0" applyNumberFormat="1" applyFont="1" applyFill="1" applyBorder="1" applyAlignment="1">
      <alignment horizontal="center"/>
    </xf>
    <xf numFmtId="0" fontId="3" fillId="2" borderId="0" xfId="0" applyFont="1" applyFill="1" applyBorder="1" applyAlignment="1">
      <alignment horizontal="center"/>
    </xf>
    <xf numFmtId="166" fontId="3" fillId="2" borderId="0" xfId="0" applyNumberFormat="1" applyFont="1" applyFill="1"/>
    <xf numFmtId="10" fontId="3" fillId="2" borderId="0" xfId="0" applyNumberFormat="1" applyFont="1" applyFill="1"/>
    <xf numFmtId="0" fontId="2" fillId="3" borderId="1" xfId="0" applyFont="1" applyFill="1" applyBorder="1" applyAlignment="1" applyProtection="1">
      <alignment horizontal="left"/>
      <protection locked="0"/>
    </xf>
    <xf numFmtId="164" fontId="2" fillId="3" borderId="1" xfId="0" applyNumberFormat="1" applyFont="1" applyFill="1" applyBorder="1" applyAlignment="1" applyProtection="1">
      <alignment horizontal="left"/>
      <protection locked="0"/>
    </xf>
    <xf numFmtId="0" fontId="6" fillId="2" borderId="0" xfId="0" applyFont="1" applyFill="1"/>
    <xf numFmtId="0" fontId="6" fillId="2" borderId="0" xfId="0" applyFont="1" applyFill="1" applyBorder="1"/>
    <xf numFmtId="1" fontId="6" fillId="2" borderId="0" xfId="0" applyNumberFormat="1" applyFont="1" applyFill="1" applyBorder="1" applyAlignment="1">
      <alignment horizontal="center"/>
    </xf>
    <xf numFmtId="0" fontId="6" fillId="2" borderId="0" xfId="0" applyFont="1" applyFill="1" applyAlignment="1">
      <alignment horizontal="center" vertical="top" wrapText="1"/>
    </xf>
    <xf numFmtId="0" fontId="6" fillId="2" borderId="0" xfId="0" applyFont="1" applyFill="1" applyBorder="1" applyAlignment="1">
      <alignment horizontal="center"/>
    </xf>
    <xf numFmtId="0" fontId="6" fillId="2" borderId="0" xfId="0" applyFont="1" applyFill="1" applyAlignment="1">
      <alignment horizontal="center"/>
    </xf>
    <xf numFmtId="0" fontId="6" fillId="2" borderId="2" xfId="0" applyFont="1" applyFill="1" applyBorder="1" applyAlignment="1">
      <alignment horizontal="center"/>
    </xf>
    <xf numFmtId="0" fontId="6" fillId="2" borderId="0" xfId="0" applyFont="1" applyFill="1" applyAlignment="1">
      <alignment horizontal="right"/>
    </xf>
    <xf numFmtId="0" fontId="6" fillId="2" borderId="0" xfId="0" applyNumberFormat="1" applyFont="1" applyFill="1" applyBorder="1" applyAlignment="1">
      <alignment horizontal="left"/>
    </xf>
    <xf numFmtId="0" fontId="6" fillId="2" borderId="0" xfId="0" applyFont="1" applyFill="1" applyAlignment="1">
      <alignment horizontal="left"/>
    </xf>
    <xf numFmtId="0" fontId="6" fillId="2" borderId="0" xfId="0" applyFont="1" applyFill="1" applyBorder="1" applyAlignment="1">
      <alignment horizontal="left"/>
    </xf>
    <xf numFmtId="167" fontId="7" fillId="2" borderId="0" xfId="0" applyNumberFormat="1" applyFont="1" applyFill="1" applyBorder="1" applyAlignment="1">
      <alignment horizontal="center"/>
    </xf>
    <xf numFmtId="166" fontId="3" fillId="2" borderId="2" xfId="0" applyNumberFormat="1" applyFont="1" applyFill="1" applyBorder="1" applyAlignment="1">
      <alignment horizontal="center"/>
    </xf>
    <xf numFmtId="0" fontId="3" fillId="2" borderId="0" xfId="0" applyFont="1" applyFill="1" applyAlignment="1">
      <alignment horizontal="center"/>
    </xf>
    <xf numFmtId="0" fontId="1" fillId="2" borderId="0" xfId="0" applyFont="1" applyFill="1" applyAlignment="1">
      <alignment horizontal="right"/>
    </xf>
    <xf numFmtId="168" fontId="1" fillId="2" borderId="3" xfId="0" applyNumberFormat="1" applyFont="1" applyFill="1" applyBorder="1" applyAlignment="1">
      <alignment horizontal="center"/>
    </xf>
    <xf numFmtId="0" fontId="3" fillId="2" borderId="0" xfId="0" applyFont="1" applyFill="1" applyAlignment="1">
      <alignment horizontal="right"/>
    </xf>
    <xf numFmtId="0" fontId="8" fillId="2" borderId="0" xfId="0" applyFont="1" applyFill="1" applyBorder="1"/>
    <xf numFmtId="0" fontId="9" fillId="2" borderId="0" xfId="0" applyFont="1" applyFill="1" applyBorder="1"/>
    <xf numFmtId="165" fontId="2" fillId="4" borderId="1" xfId="0" applyNumberFormat="1" applyFont="1" applyFill="1" applyBorder="1" applyAlignment="1" applyProtection="1">
      <alignment horizontal="center"/>
      <protection locked="0"/>
    </xf>
    <xf numFmtId="0" fontId="2" fillId="4" borderId="1" xfId="0" applyNumberFormat="1" applyFont="1" applyFill="1" applyBorder="1" applyAlignment="1" applyProtection="1">
      <alignment horizontal="left"/>
      <protection locked="0"/>
    </xf>
    <xf numFmtId="164" fontId="2" fillId="4" borderId="1" xfId="0" applyNumberFormat="1" applyFont="1" applyFill="1" applyBorder="1" applyAlignment="1" applyProtection="1">
      <alignment horizontal="left"/>
      <protection locked="0"/>
    </xf>
    <xf numFmtId="0" fontId="0" fillId="2" borderId="0" xfId="0" applyFill="1"/>
    <xf numFmtId="0" fontId="0" fillId="2" borderId="0" xfId="0" applyFill="1" applyBorder="1"/>
    <xf numFmtId="0" fontId="0" fillId="2" borderId="0" xfId="0" applyFill="1" applyAlignment="1"/>
    <xf numFmtId="0" fontId="0" fillId="2" borderId="0" xfId="0" applyFill="1" applyAlignment="1">
      <alignment vertical="top"/>
    </xf>
    <xf numFmtId="0" fontId="11" fillId="2" borderId="0" xfId="0" applyFont="1" applyFill="1"/>
    <xf numFmtId="0" fontId="0" fillId="2" borderId="0" xfId="0" applyFill="1" applyBorder="1" applyAlignment="1"/>
    <xf numFmtId="0" fontId="12" fillId="2" borderId="0" xfId="0" applyFont="1" applyFill="1" applyAlignment="1">
      <alignment vertical="top"/>
    </xf>
    <xf numFmtId="0" fontId="2" fillId="4" borderId="1" xfId="0" applyFont="1" applyFill="1" applyBorder="1" applyAlignment="1">
      <alignment horizontal="center"/>
    </xf>
    <xf numFmtId="0" fontId="2" fillId="2" borderId="0" xfId="0" applyFont="1" applyFill="1" applyBorder="1" applyAlignment="1">
      <alignment horizontal="center"/>
    </xf>
    <xf numFmtId="0" fontId="13" fillId="2" borderId="0" xfId="0" applyFont="1" applyFill="1"/>
    <xf numFmtId="170" fontId="3" fillId="2" borderId="4" xfId="0" applyNumberFormat="1" applyFont="1" applyFill="1" applyBorder="1" applyAlignment="1">
      <alignment horizontal="center"/>
    </xf>
    <xf numFmtId="0" fontId="0" fillId="2" borderId="0" xfId="0" applyFill="1" applyAlignment="1">
      <alignment vertical="top" wrapText="1"/>
    </xf>
    <xf numFmtId="10" fontId="3" fillId="2" borderId="2" xfId="0" applyNumberFormat="1" applyFont="1" applyFill="1" applyBorder="1" applyAlignment="1">
      <alignment horizontal="center"/>
    </xf>
    <xf numFmtId="0" fontId="3" fillId="2" borderId="2" xfId="0" applyFont="1" applyFill="1" applyBorder="1" applyAlignment="1">
      <alignment horizontal="center"/>
    </xf>
    <xf numFmtId="0" fontId="6" fillId="2" borderId="5" xfId="0" applyFont="1" applyFill="1" applyBorder="1" applyAlignment="1">
      <alignment horizontal="center"/>
    </xf>
    <xf numFmtId="0" fontId="13" fillId="2" borderId="0" xfId="0" applyFont="1" applyFill="1" applyBorder="1" applyAlignment="1"/>
    <xf numFmtId="166" fontId="3" fillId="2" borderId="0" xfId="0" applyNumberFormat="1" applyFont="1" applyFill="1" applyBorder="1" applyAlignment="1">
      <alignment horizontal="center"/>
    </xf>
    <xf numFmtId="0" fontId="3" fillId="2" borderId="6" xfId="0" applyFont="1" applyFill="1" applyBorder="1" applyAlignment="1">
      <alignment horizontal="center"/>
    </xf>
    <xf numFmtId="0" fontId="2" fillId="5" borderId="1" xfId="0" applyNumberFormat="1" applyFont="1" applyFill="1" applyBorder="1" applyAlignment="1" applyProtection="1">
      <alignment horizontal="left"/>
      <protection locked="0"/>
    </xf>
    <xf numFmtId="0" fontId="0" fillId="0" borderId="0" xfId="0" applyFill="1"/>
    <xf numFmtId="0" fontId="6" fillId="0" borderId="0" xfId="0" applyFont="1" applyFill="1"/>
    <xf numFmtId="0" fontId="6" fillId="0" borderId="0" xfId="0" applyFont="1" applyFill="1" applyAlignment="1">
      <alignment horizontal="right"/>
    </xf>
    <xf numFmtId="1" fontId="6" fillId="0" borderId="0" xfId="0" applyNumberFormat="1" applyFont="1" applyFill="1"/>
    <xf numFmtId="0" fontId="0" fillId="0" borderId="0" xfId="0" applyFill="1" applyAlignment="1">
      <alignment horizontal="right"/>
    </xf>
    <xf numFmtId="0" fontId="6" fillId="0" borderId="0" xfId="0" applyFont="1" applyFill="1" applyAlignment="1">
      <alignment horizontal="left"/>
    </xf>
    <xf numFmtId="1" fontId="0" fillId="0" borderId="0" xfId="0" applyNumberFormat="1" applyFill="1" applyAlignment="1">
      <alignment horizontal="right"/>
    </xf>
    <xf numFmtId="165" fontId="0" fillId="0" borderId="0" xfId="0" applyNumberFormat="1" applyFill="1" applyAlignment="1">
      <alignment horizontal="right"/>
    </xf>
    <xf numFmtId="171" fontId="0" fillId="0" borderId="0" xfId="0" applyNumberFormat="1" applyFill="1" applyAlignment="1">
      <alignment horizontal="right"/>
    </xf>
    <xf numFmtId="2" fontId="0" fillId="0" borderId="0" xfId="0" applyNumberFormat="1" applyFill="1" applyAlignment="1">
      <alignment horizontal="right"/>
    </xf>
    <xf numFmtId="2" fontId="0" fillId="0" borderId="0" xfId="0" applyNumberFormat="1" applyFill="1"/>
    <xf numFmtId="171" fontId="6" fillId="0" borderId="0" xfId="0" applyNumberFormat="1" applyFont="1" applyFill="1" applyAlignment="1">
      <alignment horizontal="right"/>
    </xf>
    <xf numFmtId="164" fontId="0" fillId="0" borderId="0" xfId="0" applyNumberFormat="1" applyFill="1" applyAlignment="1">
      <alignment horizontal="right"/>
    </xf>
    <xf numFmtId="166" fontId="0" fillId="0" borderId="0" xfId="0" applyNumberFormat="1" applyFill="1" applyAlignment="1">
      <alignment horizontal="right"/>
    </xf>
    <xf numFmtId="0" fontId="15" fillId="0" borderId="0" xfId="0" applyFont="1" applyFill="1" applyAlignment="1">
      <alignment horizontal="right"/>
    </xf>
    <xf numFmtId="173" fontId="0" fillId="0" borderId="0" xfId="0" applyNumberFormat="1" applyFill="1" applyAlignment="1">
      <alignment horizontal="right"/>
    </xf>
    <xf numFmtId="10" fontId="0" fillId="0" borderId="0" xfId="0" applyNumberFormat="1" applyFill="1" applyAlignment="1">
      <alignment horizontal="right"/>
    </xf>
    <xf numFmtId="0" fontId="16" fillId="0" borderId="0" xfId="0" applyFont="1" applyFill="1"/>
    <xf numFmtId="0" fontId="6" fillId="0" borderId="0" xfId="0" applyFont="1" applyFill="1" applyAlignment="1">
      <alignment horizontal="center" vertical="center" textRotation="90"/>
    </xf>
    <xf numFmtId="0" fontId="0" fillId="0" borderId="0" xfId="0" applyFill="1" applyAlignment="1">
      <alignment horizontal="center" vertical="center" textRotation="90"/>
    </xf>
    <xf numFmtId="0" fontId="11" fillId="0" borderId="0" xfId="0" applyFont="1" applyFill="1" applyAlignment="1">
      <alignment horizontal="left" vertical="center"/>
    </xf>
    <xf numFmtId="0" fontId="0" fillId="0" borderId="0" xfId="0" applyAlignment="1"/>
    <xf numFmtId="172" fontId="0" fillId="0" borderId="0" xfId="0" applyNumberFormat="1" applyFill="1" applyAlignment="1">
      <alignment horizontal="right"/>
    </xf>
    <xf numFmtId="0" fontId="6" fillId="0" borderId="0" xfId="0" applyFont="1" applyFill="1" applyBorder="1" applyAlignment="1">
      <alignment horizontal="right"/>
    </xf>
    <xf numFmtId="166" fontId="0" fillId="0" borderId="0" xfId="0" applyNumberFormat="1" applyFill="1" applyBorder="1" applyAlignment="1">
      <alignment horizontal="right"/>
    </xf>
    <xf numFmtId="2" fontId="0" fillId="0" borderId="0" xfId="0" applyNumberFormat="1" applyFill="1" applyBorder="1"/>
    <xf numFmtId="0" fontId="0" fillId="0" borderId="0" xfId="0" applyFont="1" applyFill="1" applyBorder="1" applyAlignment="1">
      <alignment horizontal="right"/>
    </xf>
    <xf numFmtId="0" fontId="0" fillId="0" borderId="0" xfId="0" applyFill="1" applyBorder="1"/>
    <xf numFmtId="0" fontId="15" fillId="0" borderId="0" xfId="0" applyFont="1" applyFill="1" applyBorder="1" applyAlignment="1">
      <alignment horizontal="right"/>
    </xf>
    <xf numFmtId="0" fontId="11" fillId="0" borderId="0" xfId="0" applyFont="1" applyFill="1"/>
    <xf numFmtId="1" fontId="0" fillId="0" borderId="0" xfId="0" applyNumberFormat="1" applyFill="1"/>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0" fontId="16" fillId="0" borderId="0" xfId="0" applyFont="1" applyFill="1" applyBorder="1"/>
    <xf numFmtId="0" fontId="6" fillId="0" borderId="1" xfId="0" applyFont="1" applyFill="1" applyBorder="1" applyAlignment="1">
      <alignment horizontal="center"/>
    </xf>
    <xf numFmtId="10" fontId="0" fillId="0" borderId="1" xfId="0" applyNumberFormat="1" applyFill="1" applyBorder="1" applyAlignment="1">
      <alignment horizontal="center"/>
    </xf>
    <xf numFmtId="0" fontId="0" fillId="2" borderId="0" xfId="0" applyFill="1" applyAlignment="1">
      <alignment horizontal="left" vertical="top" wrapText="1"/>
    </xf>
    <xf numFmtId="167" fontId="7" fillId="2" borderId="0" xfId="0" applyNumberFormat="1" applyFont="1" applyFill="1" applyBorder="1" applyAlignment="1" applyProtection="1">
      <alignment horizontal="center"/>
    </xf>
    <xf numFmtId="169" fontId="7" fillId="2" borderId="0" xfId="0" applyNumberFormat="1" applyFont="1" applyFill="1" applyBorder="1" applyAlignment="1" applyProtection="1">
      <alignment horizontal="center"/>
    </xf>
    <xf numFmtId="175" fontId="0" fillId="0" borderId="0" xfId="0" applyNumberFormat="1" applyFill="1" applyAlignment="1">
      <alignment horizontal="right"/>
    </xf>
    <xf numFmtId="176" fontId="0" fillId="0" borderId="0" xfId="0" applyNumberFormat="1" applyFill="1" applyAlignment="1">
      <alignment horizontal="right"/>
    </xf>
    <xf numFmtId="0" fontId="11" fillId="2" borderId="0" xfId="0" applyFont="1" applyFill="1" applyBorder="1" applyAlignment="1" applyProtection="1">
      <alignment horizontal="left"/>
    </xf>
    <xf numFmtId="174" fontId="11" fillId="2" borderId="12" xfId="0" applyNumberFormat="1" applyFont="1" applyFill="1" applyBorder="1" applyAlignment="1" applyProtection="1">
      <alignment horizontal="center"/>
    </xf>
    <xf numFmtId="174" fontId="11" fillId="2" borderId="0" xfId="0" applyNumberFormat="1" applyFont="1" applyFill="1" applyBorder="1" applyAlignment="1" applyProtection="1">
      <alignment horizontal="center"/>
    </xf>
    <xf numFmtId="0" fontId="1" fillId="2" borderId="0" xfId="0" applyFont="1" applyFill="1" applyBorder="1"/>
    <xf numFmtId="0" fontId="11" fillId="2" borderId="10" xfId="0" applyFont="1" applyFill="1" applyBorder="1" applyAlignment="1" applyProtection="1">
      <alignment horizontal="left"/>
    </xf>
    <xf numFmtId="174" fontId="11" fillId="2" borderId="11" xfId="0" applyNumberFormat="1" applyFont="1" applyFill="1" applyBorder="1" applyAlignment="1" applyProtection="1">
      <alignment horizontal="center"/>
    </xf>
    <xf numFmtId="174" fontId="11" fillId="2" borderId="10" xfId="0" applyNumberFormat="1" applyFont="1" applyFill="1" applyBorder="1" applyAlignment="1" applyProtection="1">
      <alignment horizontal="center"/>
    </xf>
    <xf numFmtId="0" fontId="1" fillId="2" borderId="0" xfId="0" applyFont="1" applyFill="1" applyBorder="1" applyAlignment="1" applyProtection="1">
      <alignment horizontal="left"/>
    </xf>
    <xf numFmtId="174" fontId="1" fillId="2" borderId="12" xfId="0" applyNumberFormat="1" applyFont="1" applyFill="1" applyBorder="1" applyAlignment="1" applyProtection="1">
      <alignment horizontal="center"/>
    </xf>
    <xf numFmtId="174" fontId="1" fillId="2" borderId="0" xfId="0" applyNumberFormat="1" applyFont="1" applyFill="1" applyBorder="1" applyAlignment="1" applyProtection="1">
      <alignment horizontal="center"/>
    </xf>
    <xf numFmtId="0" fontId="1" fillId="2" borderId="10" xfId="0" applyFont="1" applyFill="1" applyBorder="1" applyAlignment="1" applyProtection="1">
      <alignment horizontal="left"/>
    </xf>
    <xf numFmtId="174" fontId="1" fillId="2" borderId="11" xfId="0" applyNumberFormat="1" applyFont="1" applyFill="1" applyBorder="1" applyAlignment="1" applyProtection="1">
      <alignment horizontal="center"/>
    </xf>
    <xf numFmtId="174" fontId="1" fillId="2" borderId="10" xfId="0" applyNumberFormat="1" applyFont="1" applyFill="1" applyBorder="1" applyAlignment="1" applyProtection="1">
      <alignment horizontal="center"/>
    </xf>
    <xf numFmtId="0" fontId="1" fillId="2" borderId="0" xfId="0" applyFont="1" applyFill="1" applyBorder="1" applyAlignment="1">
      <alignment horizontal="left"/>
    </xf>
    <xf numFmtId="174" fontId="1" fillId="2" borderId="0" xfId="0" applyNumberFormat="1" applyFont="1" applyFill="1" applyBorder="1" applyAlignment="1">
      <alignment horizontal="center"/>
    </xf>
    <xf numFmtId="0" fontId="0" fillId="2" borderId="0" xfId="0" applyFill="1" applyAlignment="1">
      <alignment vertical="top" wrapText="1"/>
    </xf>
    <xf numFmtId="0" fontId="2" fillId="8" borderId="0" xfId="0" applyFont="1" applyFill="1" applyBorder="1" applyAlignment="1">
      <alignment horizontal="center"/>
    </xf>
    <xf numFmtId="0" fontId="12" fillId="2" borderId="0" xfId="0" applyFont="1" applyFill="1"/>
    <xf numFmtId="0" fontId="0" fillId="0" borderId="1" xfId="0" applyNumberFormat="1" applyFill="1" applyBorder="1" applyAlignment="1">
      <alignment horizontal="center"/>
    </xf>
    <xf numFmtId="0" fontId="3" fillId="2" borderId="0" xfId="0" applyFont="1" applyFill="1" applyAlignment="1">
      <alignment textRotation="90"/>
    </xf>
    <xf numFmtId="10" fontId="3" fillId="2" borderId="0" xfId="0" applyNumberFormat="1" applyFont="1" applyFill="1" applyBorder="1" applyAlignment="1">
      <alignment horizontal="center"/>
    </xf>
    <xf numFmtId="0" fontId="3" fillId="2" borderId="0" xfId="0" applyFont="1" applyFill="1" applyAlignment="1"/>
    <xf numFmtId="0" fontId="6" fillId="2"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0" borderId="9" xfId="0" applyFont="1" applyBorder="1" applyAlignment="1"/>
    <xf numFmtId="0" fontId="5" fillId="2" borderId="0" xfId="0" applyFont="1" applyFill="1" applyBorder="1" applyAlignment="1">
      <alignment horizontal="center"/>
    </xf>
    <xf numFmtId="0" fontId="0" fillId="2" borderId="0" xfId="0" applyFill="1" applyAlignment="1">
      <alignment horizontal="left" vertical="top" wrapText="1"/>
    </xf>
    <xf numFmtId="0" fontId="0" fillId="2" borderId="0" xfId="0" applyFill="1" applyBorder="1" applyAlignment="1">
      <alignment vertical="top" wrapText="1"/>
    </xf>
    <xf numFmtId="0" fontId="0" fillId="0" borderId="0" xfId="0" applyAlignment="1">
      <alignment wrapText="1"/>
    </xf>
    <xf numFmtId="0" fontId="10" fillId="2" borderId="0" xfId="0" applyFont="1" applyFill="1" applyAlignment="1"/>
    <xf numFmtId="0" fontId="0" fillId="2" borderId="0" xfId="0" applyFill="1" applyAlignment="1"/>
    <xf numFmtId="0" fontId="0" fillId="2" borderId="0" xfId="0" applyFill="1" applyAlignment="1">
      <alignment vertical="top" wrapText="1"/>
    </xf>
    <xf numFmtId="0" fontId="1" fillId="2" borderId="0" xfId="0" applyFont="1" applyFill="1" applyAlignment="1">
      <alignment horizontal="left" vertical="top"/>
    </xf>
    <xf numFmtId="0" fontId="1" fillId="2" borderId="0" xfId="0" applyFont="1" applyFill="1" applyAlignment="1">
      <alignment vertical="top" wrapText="1"/>
    </xf>
    <xf numFmtId="0" fontId="1" fillId="2" borderId="0" xfId="0" applyFont="1" applyFill="1" applyAlignment="1">
      <alignment horizontal="left" vertical="top" wrapText="1"/>
    </xf>
    <xf numFmtId="0" fontId="6" fillId="6" borderId="0" xfId="0" applyFont="1" applyFill="1" applyAlignment="1">
      <alignment horizontal="center" vertical="center" textRotation="90"/>
    </xf>
    <xf numFmtId="0" fontId="6" fillId="5" borderId="0" xfId="0" applyFont="1" applyFill="1" applyAlignment="1">
      <alignment horizontal="center" vertical="center" textRotation="90"/>
    </xf>
    <xf numFmtId="0" fontId="0" fillId="7" borderId="0" xfId="0" applyFill="1" applyAlignment="1">
      <alignment horizontal="center"/>
    </xf>
  </cellXfs>
  <cellStyles count="1">
    <cellStyle name="Standaard" xfId="0" builtinId="0"/>
  </cellStyles>
  <dxfs count="5">
    <dxf>
      <font>
        <b val="0"/>
        <i val="0"/>
        <condense val="0"/>
        <extend val="0"/>
        <color auto="1"/>
      </font>
      <fill>
        <patternFill>
          <bgColor indexed="52"/>
        </patternFill>
      </fill>
    </dxf>
    <dxf>
      <font>
        <b/>
        <i val="0"/>
        <strike val="0"/>
        <color indexed="9"/>
        <name val="Cambria"/>
        <scheme val="none"/>
      </font>
      <fill>
        <patternFill>
          <bgColor rgb="FFFF0000"/>
        </patternFill>
      </fill>
    </dxf>
    <dxf>
      <font>
        <b val="0"/>
        <i val="0"/>
        <condense val="0"/>
        <extend val="0"/>
        <color auto="1"/>
      </font>
      <fill>
        <patternFill>
          <bgColor indexed="50"/>
        </patternFill>
      </fill>
    </dxf>
    <dxf>
      <font>
        <b/>
        <i val="0"/>
        <condense val="0"/>
        <extend val="0"/>
        <color indexed="9"/>
      </font>
      <fill>
        <patternFill>
          <bgColor rgb="FFFF0000"/>
        </patternFill>
      </fill>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1481159791735"/>
          <c:y val="0.10313929508811399"/>
          <c:w val="0.46459491140927145"/>
          <c:h val="0.65022563898200803"/>
        </c:manualLayout>
      </c:layout>
      <c:scatterChart>
        <c:scatterStyle val="smoothMarker"/>
        <c:varyColors val="0"/>
        <c:ser>
          <c:idx val="1"/>
          <c:order val="0"/>
          <c:tx>
            <c:v>Spanningsval aansluitkabel</c:v>
          </c:tx>
          <c:spPr>
            <a:ln w="38100">
              <a:solidFill>
                <a:srgbClr val="FF9900"/>
              </a:solidFill>
              <a:prstDash val="solid"/>
            </a:ln>
          </c:spPr>
          <c:marker>
            <c:symbol val="none"/>
          </c:marker>
          <c:xVal>
            <c:numRef>
              <c:f>Berekening!$C$51:$C$52</c:f>
              <c:numCache>
                <c:formatCode>General</c:formatCode>
                <c:ptCount val="2"/>
                <c:pt idx="0">
                  <c:v>0</c:v>
                </c:pt>
                <c:pt idx="1">
                  <c:v>0</c:v>
                </c:pt>
              </c:numCache>
            </c:numRef>
          </c:xVal>
          <c:yVal>
            <c:numRef>
              <c:f>Berekening!$D$51:$D$52</c:f>
              <c:numCache>
                <c:formatCode>0.00%</c:formatCode>
                <c:ptCount val="2"/>
                <c:pt idx="0">
                  <c:v>0</c:v>
                </c:pt>
                <c:pt idx="1">
                  <c:v>0</c:v>
                </c:pt>
              </c:numCache>
            </c:numRef>
          </c:yVal>
          <c:smooth val="1"/>
          <c:extLst>
            <c:ext xmlns:c16="http://schemas.microsoft.com/office/drawing/2014/chart" uri="{C3380CC4-5D6E-409C-BE32-E72D297353CC}">
              <c16:uniqueId val="{00000000-7457-49BC-BF56-F6A104A004D6}"/>
            </c:ext>
          </c:extLst>
        </c:ser>
        <c:ser>
          <c:idx val="3"/>
          <c:order val="1"/>
          <c:tx>
            <c:v>Limiet aansluitkabel</c:v>
          </c:tx>
          <c:spPr>
            <a:ln w="38100">
              <a:solidFill>
                <a:srgbClr val="00CCFF"/>
              </a:solidFill>
              <a:prstDash val="solid"/>
            </a:ln>
          </c:spPr>
          <c:marker>
            <c:symbol val="none"/>
          </c:marker>
          <c:xVal>
            <c:numRef>
              <c:f>Berekening!$C$51:$C$52</c:f>
              <c:numCache>
                <c:formatCode>General</c:formatCode>
                <c:ptCount val="2"/>
                <c:pt idx="0">
                  <c:v>0</c:v>
                </c:pt>
                <c:pt idx="1">
                  <c:v>0</c:v>
                </c:pt>
              </c:numCache>
            </c:numRef>
          </c:xVal>
          <c:yVal>
            <c:numRef>
              <c:f>Berekening!$E$51:$E$52</c:f>
              <c:numCache>
                <c:formatCode>0.00%</c:formatCode>
                <c:ptCount val="2"/>
                <c:pt idx="0">
                  <c:v>0.01</c:v>
                </c:pt>
                <c:pt idx="1">
                  <c:v>0.01</c:v>
                </c:pt>
              </c:numCache>
            </c:numRef>
          </c:yVal>
          <c:smooth val="1"/>
          <c:extLst>
            <c:ext xmlns:c16="http://schemas.microsoft.com/office/drawing/2014/chart" uri="{C3380CC4-5D6E-409C-BE32-E72D297353CC}">
              <c16:uniqueId val="{00000001-7457-49BC-BF56-F6A104A004D6}"/>
            </c:ext>
          </c:extLst>
        </c:ser>
        <c:dLbls>
          <c:showLegendKey val="0"/>
          <c:showVal val="0"/>
          <c:showCatName val="0"/>
          <c:showSerName val="0"/>
          <c:showPercent val="0"/>
          <c:showBubbleSize val="0"/>
        </c:dLbls>
        <c:axId val="372191160"/>
        <c:axId val="372194688"/>
      </c:scatterChart>
      <c:valAx>
        <c:axId val="372191160"/>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nl-BE"/>
                  <a:t>Afstand (m)</a:t>
                </a:r>
              </a:p>
            </c:rich>
          </c:tx>
          <c:layout>
            <c:manualLayout>
              <c:xMode val="edge"/>
              <c:yMode val="edge"/>
              <c:x val="0.26597599350714074"/>
              <c:y val="0.838567210348706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nl-BE"/>
          </a:p>
        </c:txPr>
        <c:crossAx val="372194688"/>
        <c:crosses val="autoZero"/>
        <c:crossBetween val="midCat"/>
      </c:valAx>
      <c:valAx>
        <c:axId val="37219468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nl-BE"/>
                  <a:t>Spanningsval (%)</a:t>
                </a:r>
              </a:p>
            </c:rich>
          </c:tx>
          <c:layout>
            <c:manualLayout>
              <c:xMode val="edge"/>
              <c:yMode val="edge"/>
              <c:x val="1.727119553093838E-2"/>
              <c:y val="0.1838568616422947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nl-BE"/>
          </a:p>
        </c:txPr>
        <c:crossAx val="372191160"/>
        <c:crosses val="autoZero"/>
        <c:crossBetween val="midCat"/>
      </c:valAx>
      <c:spPr>
        <a:solidFill>
          <a:srgbClr val="FFFFFF"/>
        </a:solidFill>
        <a:ln w="12700">
          <a:solidFill>
            <a:srgbClr val="000000"/>
          </a:solidFill>
          <a:prstDash val="solid"/>
        </a:ln>
      </c:spPr>
    </c:plotArea>
    <c:legend>
      <c:legendPos val="r"/>
      <c:legendEntry>
        <c:idx val="0"/>
        <c:txPr>
          <a:bodyPr/>
          <a:lstStyle/>
          <a:p>
            <a:pPr>
              <a:defRPr sz="640" b="0" i="0" u="none" strike="noStrike" baseline="0">
                <a:solidFill>
                  <a:srgbClr val="000000"/>
                </a:solidFill>
                <a:latin typeface="Arial"/>
                <a:ea typeface="Arial"/>
                <a:cs typeface="Arial"/>
              </a:defRPr>
            </a:pPr>
            <a:endParaRPr lang="nl-BE"/>
          </a:p>
        </c:txPr>
      </c:legendEntry>
      <c:legendEntry>
        <c:idx val="1"/>
        <c:txPr>
          <a:bodyPr/>
          <a:lstStyle/>
          <a:p>
            <a:pPr>
              <a:defRPr sz="640" b="0" i="0" u="none" strike="noStrike" baseline="0">
                <a:solidFill>
                  <a:srgbClr val="000000"/>
                </a:solidFill>
                <a:latin typeface="Arial"/>
                <a:ea typeface="Arial"/>
                <a:cs typeface="Arial"/>
              </a:defRPr>
            </a:pPr>
            <a:endParaRPr lang="nl-BE"/>
          </a:p>
        </c:txPr>
      </c:legendEntry>
      <c:layout>
        <c:manualLayout>
          <c:xMode val="edge"/>
          <c:yMode val="edge"/>
          <c:x val="0.62234340960544487"/>
          <c:y val="0.3183858267716535"/>
          <c:w val="0.32469840004176687"/>
          <c:h val="0.18385686164229476"/>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nl-BE"/>
        </a:p>
      </c:txPr>
    </c:legend>
    <c:plotVisOnly val="1"/>
    <c:dispBlanksAs val="gap"/>
    <c:showDLblsOverMax val="0"/>
  </c:chart>
  <c:spPr>
    <a:solidFill>
      <a:srgbClr val="FFFFFF"/>
    </a:soli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nl-BE"/>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93719806763285"/>
          <c:y val="0.10267857142857142"/>
          <c:w val="0.43312135586789341"/>
          <c:h val="0.6517857142857143"/>
        </c:manualLayout>
      </c:layout>
      <c:scatterChart>
        <c:scatterStyle val="smoothMarker"/>
        <c:varyColors val="0"/>
        <c:ser>
          <c:idx val="0"/>
          <c:order val="0"/>
          <c:tx>
            <c:v>Spanningsval binneninstallatie</c:v>
          </c:tx>
          <c:spPr>
            <a:ln w="38100">
              <a:solidFill>
                <a:srgbClr val="99CC00"/>
              </a:solidFill>
              <a:prstDash val="solid"/>
            </a:ln>
          </c:spPr>
          <c:marker>
            <c:symbol val="none"/>
          </c:marker>
          <c:xVal>
            <c:numRef>
              <c:f>Berekening!$I$83:$I$85</c:f>
              <c:numCache>
                <c:formatCode>General</c:formatCode>
                <c:ptCount val="3"/>
                <c:pt idx="0">
                  <c:v>0</c:v>
                </c:pt>
                <c:pt idx="1">
                  <c:v>0</c:v>
                </c:pt>
                <c:pt idx="2">
                  <c:v>0</c:v>
                </c:pt>
              </c:numCache>
            </c:numRef>
          </c:xVal>
          <c:yVal>
            <c:numRef>
              <c:f>Berekening!$J$83:$J$85</c:f>
              <c:numCache>
                <c:formatCode>0.00%</c:formatCode>
                <c:ptCount val="3"/>
                <c:pt idx="0">
                  <c:v>0</c:v>
                </c:pt>
                <c:pt idx="1">
                  <c:v>0</c:v>
                </c:pt>
                <c:pt idx="2">
                  <c:v>0</c:v>
                </c:pt>
              </c:numCache>
            </c:numRef>
          </c:yVal>
          <c:smooth val="1"/>
          <c:extLst>
            <c:ext xmlns:c16="http://schemas.microsoft.com/office/drawing/2014/chart" uri="{C3380CC4-5D6E-409C-BE32-E72D297353CC}">
              <c16:uniqueId val="{00000000-D998-484C-807F-52C57EE90285}"/>
            </c:ext>
          </c:extLst>
        </c:ser>
        <c:ser>
          <c:idx val="2"/>
          <c:order val="1"/>
          <c:tx>
            <c:v>Limiet binneninstallatie</c:v>
          </c:tx>
          <c:spPr>
            <a:ln w="38100">
              <a:solidFill>
                <a:srgbClr val="00CCFF"/>
              </a:solidFill>
              <a:prstDash val="solid"/>
            </a:ln>
          </c:spPr>
          <c:marker>
            <c:symbol val="none"/>
          </c:marker>
          <c:xVal>
            <c:numRef>
              <c:f>Berekening!$I$83:$I$85</c:f>
              <c:numCache>
                <c:formatCode>General</c:formatCode>
                <c:ptCount val="3"/>
                <c:pt idx="0">
                  <c:v>0</c:v>
                </c:pt>
                <c:pt idx="1">
                  <c:v>0</c:v>
                </c:pt>
                <c:pt idx="2">
                  <c:v>0</c:v>
                </c:pt>
              </c:numCache>
            </c:numRef>
          </c:xVal>
          <c:yVal>
            <c:numRef>
              <c:f>Berekening!$K$83:$K$85</c:f>
              <c:numCache>
                <c:formatCode>0.00%</c:formatCode>
                <c:ptCount val="3"/>
                <c:pt idx="0">
                  <c:v>0.01</c:v>
                </c:pt>
                <c:pt idx="1">
                  <c:v>0.01</c:v>
                </c:pt>
                <c:pt idx="2">
                  <c:v>0.01</c:v>
                </c:pt>
              </c:numCache>
            </c:numRef>
          </c:yVal>
          <c:smooth val="1"/>
          <c:extLst>
            <c:ext xmlns:c16="http://schemas.microsoft.com/office/drawing/2014/chart" uri="{C3380CC4-5D6E-409C-BE32-E72D297353CC}">
              <c16:uniqueId val="{00000001-D998-484C-807F-52C57EE90285}"/>
            </c:ext>
          </c:extLst>
        </c:ser>
        <c:dLbls>
          <c:showLegendKey val="0"/>
          <c:showVal val="0"/>
          <c:showCatName val="0"/>
          <c:showSerName val="0"/>
          <c:showPercent val="0"/>
          <c:showBubbleSize val="0"/>
        </c:dLbls>
        <c:axId val="372188808"/>
        <c:axId val="372189592"/>
      </c:scatterChart>
      <c:valAx>
        <c:axId val="372188808"/>
        <c:scaling>
          <c:orientation val="minMax"/>
          <c:min val="0"/>
        </c:scaling>
        <c:delete val="0"/>
        <c:axPos val="b"/>
        <c:title>
          <c:tx>
            <c:rich>
              <a:bodyPr/>
              <a:lstStyle/>
              <a:p>
                <a:pPr>
                  <a:defRPr sz="900" b="0" i="0" u="none" strike="noStrike" baseline="0">
                    <a:solidFill>
                      <a:srgbClr val="000000"/>
                    </a:solidFill>
                    <a:latin typeface="Arial"/>
                    <a:ea typeface="Arial"/>
                    <a:cs typeface="Arial"/>
                  </a:defRPr>
                </a:pPr>
                <a:r>
                  <a:rPr lang="nl-BE"/>
                  <a:t>Afstand (m)</a:t>
                </a:r>
              </a:p>
            </c:rich>
          </c:tx>
          <c:layout>
            <c:manualLayout>
              <c:xMode val="edge"/>
              <c:yMode val="edge"/>
              <c:x val="0.24681539807524058"/>
              <c:y val="0.83928571428571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nl-BE"/>
          </a:p>
        </c:txPr>
        <c:crossAx val="372189592"/>
        <c:crosses val="autoZero"/>
        <c:crossBetween val="midCat"/>
      </c:valAx>
      <c:valAx>
        <c:axId val="372189592"/>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nl-BE"/>
                  <a:t>Spanningsval (%)</a:t>
                </a:r>
              </a:p>
            </c:rich>
          </c:tx>
          <c:layout>
            <c:manualLayout>
              <c:xMode val="edge"/>
              <c:yMode val="edge"/>
              <c:x val="1.4331279242268629E-2"/>
              <c:y val="0.1875"/>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nl-BE"/>
          </a:p>
        </c:txPr>
        <c:crossAx val="372188808"/>
        <c:crosses val="autoZero"/>
        <c:crossBetween val="midCat"/>
      </c:valAx>
      <c:spPr>
        <a:solidFill>
          <a:srgbClr val="FFFFFF"/>
        </a:solidFill>
        <a:ln w="12700">
          <a:solidFill>
            <a:srgbClr val="000000"/>
          </a:solidFill>
          <a:prstDash val="solid"/>
        </a:ln>
      </c:spPr>
    </c:plotArea>
    <c:legend>
      <c:legendPos val="r"/>
      <c:legendEntry>
        <c:idx val="0"/>
        <c:txPr>
          <a:bodyPr/>
          <a:lstStyle/>
          <a:p>
            <a:pPr>
              <a:defRPr sz="640" b="0" i="0" u="none" strike="noStrike" baseline="0">
                <a:solidFill>
                  <a:srgbClr val="000000"/>
                </a:solidFill>
                <a:latin typeface="Arial"/>
                <a:ea typeface="Arial"/>
                <a:cs typeface="Arial"/>
              </a:defRPr>
            </a:pPr>
            <a:endParaRPr lang="nl-BE"/>
          </a:p>
        </c:txPr>
      </c:legendEntry>
      <c:legendEntry>
        <c:idx val="1"/>
        <c:txPr>
          <a:bodyPr/>
          <a:lstStyle/>
          <a:p>
            <a:pPr>
              <a:defRPr sz="640" b="0" i="0" u="none" strike="noStrike" baseline="0">
                <a:solidFill>
                  <a:srgbClr val="000000"/>
                </a:solidFill>
                <a:latin typeface="Arial"/>
                <a:ea typeface="Arial"/>
                <a:cs typeface="Arial"/>
              </a:defRPr>
            </a:pPr>
            <a:endParaRPr lang="nl-BE"/>
          </a:p>
        </c:txPr>
      </c:legendEntry>
      <c:layout>
        <c:manualLayout>
          <c:xMode val="edge"/>
          <c:yMode val="edge"/>
          <c:x val="0.5913572216516414"/>
          <c:y val="0.32142857142857145"/>
          <c:w val="0.32643348929209937"/>
          <c:h val="0.18303571428571425"/>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nl-BE"/>
        </a:p>
      </c:txPr>
    </c:legend>
    <c:plotVisOnly val="1"/>
    <c:dispBlanksAs val="gap"/>
    <c:showDLblsOverMax val="0"/>
  </c:chart>
  <c:spPr>
    <a:solidFill>
      <a:srgbClr val="FFFFFF"/>
    </a:soli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nl-BE"/>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2.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11</xdr:col>
      <xdr:colOff>19050</xdr:colOff>
      <xdr:row>27</xdr:row>
      <xdr:rowOff>76200</xdr:rowOff>
    </xdr:from>
    <xdr:to>
      <xdr:col>14</xdr:col>
      <xdr:colOff>0</xdr:colOff>
      <xdr:row>27</xdr:row>
      <xdr:rowOff>76200</xdr:rowOff>
    </xdr:to>
    <xdr:cxnSp macro="">
      <xdr:nvCxnSpPr>
        <xdr:cNvPr id="181341" name="AutoShape 5">
          <a:extLst>
            <a:ext uri="{FF2B5EF4-FFF2-40B4-BE49-F238E27FC236}">
              <a16:creationId xmlns:a16="http://schemas.microsoft.com/office/drawing/2014/main" id="{00000000-0008-0000-0000-00005DC40200}"/>
            </a:ext>
          </a:extLst>
        </xdr:cNvPr>
        <xdr:cNvCxnSpPr>
          <a:cxnSpLocks noChangeShapeType="1"/>
        </xdr:cNvCxnSpPr>
      </xdr:nvCxnSpPr>
      <xdr:spPr bwMode="auto">
        <a:xfrm>
          <a:off x="5610225" y="4448175"/>
          <a:ext cx="18573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28575</xdr:colOff>
      <xdr:row>31</xdr:row>
      <xdr:rowOff>76200</xdr:rowOff>
    </xdr:from>
    <xdr:to>
      <xdr:col>14</xdr:col>
      <xdr:colOff>0</xdr:colOff>
      <xdr:row>31</xdr:row>
      <xdr:rowOff>76200</xdr:rowOff>
    </xdr:to>
    <xdr:cxnSp macro="">
      <xdr:nvCxnSpPr>
        <xdr:cNvPr id="181342" name="AutoShape 6">
          <a:extLst>
            <a:ext uri="{FF2B5EF4-FFF2-40B4-BE49-F238E27FC236}">
              <a16:creationId xmlns:a16="http://schemas.microsoft.com/office/drawing/2014/main" id="{00000000-0008-0000-0000-00005EC40200}"/>
            </a:ext>
          </a:extLst>
        </xdr:cNvPr>
        <xdr:cNvCxnSpPr>
          <a:cxnSpLocks noChangeShapeType="1"/>
        </xdr:cNvCxnSpPr>
      </xdr:nvCxnSpPr>
      <xdr:spPr bwMode="auto">
        <a:xfrm>
          <a:off x="5619750" y="5095875"/>
          <a:ext cx="18478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19050</xdr:colOff>
      <xdr:row>35</xdr:row>
      <xdr:rowOff>76200</xdr:rowOff>
    </xdr:from>
    <xdr:to>
      <xdr:col>14</xdr:col>
      <xdr:colOff>0</xdr:colOff>
      <xdr:row>35</xdr:row>
      <xdr:rowOff>76200</xdr:rowOff>
    </xdr:to>
    <xdr:cxnSp macro="">
      <xdr:nvCxnSpPr>
        <xdr:cNvPr id="181343" name="AutoShape 7">
          <a:extLst>
            <a:ext uri="{FF2B5EF4-FFF2-40B4-BE49-F238E27FC236}">
              <a16:creationId xmlns:a16="http://schemas.microsoft.com/office/drawing/2014/main" id="{00000000-0008-0000-0000-00005FC40200}"/>
            </a:ext>
          </a:extLst>
        </xdr:cNvPr>
        <xdr:cNvCxnSpPr>
          <a:cxnSpLocks noChangeShapeType="1"/>
        </xdr:cNvCxnSpPr>
      </xdr:nvCxnSpPr>
      <xdr:spPr bwMode="auto">
        <a:xfrm>
          <a:off x="5610225" y="5743575"/>
          <a:ext cx="18573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9525</xdr:colOff>
      <xdr:row>27</xdr:row>
      <xdr:rowOff>76200</xdr:rowOff>
    </xdr:from>
    <xdr:to>
      <xdr:col>18</xdr:col>
      <xdr:colOff>9525</xdr:colOff>
      <xdr:row>27</xdr:row>
      <xdr:rowOff>76200</xdr:rowOff>
    </xdr:to>
    <xdr:cxnSp macro="">
      <xdr:nvCxnSpPr>
        <xdr:cNvPr id="181344" name="AutoShape 9">
          <a:extLst>
            <a:ext uri="{FF2B5EF4-FFF2-40B4-BE49-F238E27FC236}">
              <a16:creationId xmlns:a16="http://schemas.microsoft.com/office/drawing/2014/main" id="{00000000-0008-0000-0000-000060C40200}"/>
            </a:ext>
          </a:extLst>
        </xdr:cNvPr>
        <xdr:cNvCxnSpPr>
          <a:cxnSpLocks noChangeShapeType="1"/>
        </xdr:cNvCxnSpPr>
      </xdr:nvCxnSpPr>
      <xdr:spPr bwMode="auto">
        <a:xfrm>
          <a:off x="8524875" y="4448175"/>
          <a:ext cx="19431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31</xdr:row>
      <xdr:rowOff>76200</xdr:rowOff>
    </xdr:from>
    <xdr:to>
      <xdr:col>17</xdr:col>
      <xdr:colOff>371475</xdr:colOff>
      <xdr:row>31</xdr:row>
      <xdr:rowOff>76200</xdr:rowOff>
    </xdr:to>
    <xdr:cxnSp macro="">
      <xdr:nvCxnSpPr>
        <xdr:cNvPr id="181345" name="AutoShape 10">
          <a:extLst>
            <a:ext uri="{FF2B5EF4-FFF2-40B4-BE49-F238E27FC236}">
              <a16:creationId xmlns:a16="http://schemas.microsoft.com/office/drawing/2014/main" id="{00000000-0008-0000-0000-000061C40200}"/>
            </a:ext>
          </a:extLst>
        </xdr:cNvPr>
        <xdr:cNvCxnSpPr>
          <a:cxnSpLocks noChangeShapeType="1"/>
        </xdr:cNvCxnSpPr>
      </xdr:nvCxnSpPr>
      <xdr:spPr bwMode="auto">
        <a:xfrm>
          <a:off x="8515350" y="5095875"/>
          <a:ext cx="19335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35</xdr:row>
      <xdr:rowOff>76200</xdr:rowOff>
    </xdr:from>
    <xdr:to>
      <xdr:col>18</xdr:col>
      <xdr:colOff>0</xdr:colOff>
      <xdr:row>35</xdr:row>
      <xdr:rowOff>76200</xdr:rowOff>
    </xdr:to>
    <xdr:cxnSp macro="">
      <xdr:nvCxnSpPr>
        <xdr:cNvPr id="181346" name="AutoShape 11">
          <a:extLst>
            <a:ext uri="{FF2B5EF4-FFF2-40B4-BE49-F238E27FC236}">
              <a16:creationId xmlns:a16="http://schemas.microsoft.com/office/drawing/2014/main" id="{00000000-0008-0000-0000-000062C40200}"/>
            </a:ext>
          </a:extLst>
        </xdr:cNvPr>
        <xdr:cNvCxnSpPr>
          <a:cxnSpLocks noChangeShapeType="1"/>
        </xdr:cNvCxnSpPr>
      </xdr:nvCxnSpPr>
      <xdr:spPr bwMode="auto">
        <a:xfrm>
          <a:off x="8515350" y="5743575"/>
          <a:ext cx="19431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absolute">
    <xdr:from>
      <xdr:col>12</xdr:col>
      <xdr:colOff>533400</xdr:colOff>
      <xdr:row>3</xdr:row>
      <xdr:rowOff>66675</xdr:rowOff>
    </xdr:from>
    <xdr:to>
      <xdr:col>19</xdr:col>
      <xdr:colOff>266700</xdr:colOff>
      <xdr:row>16</xdr:row>
      <xdr:rowOff>95250</xdr:rowOff>
    </xdr:to>
    <xdr:graphicFrame macro="">
      <xdr:nvGraphicFramePr>
        <xdr:cNvPr id="181347" name="Chart 13">
          <a:extLst>
            <a:ext uri="{FF2B5EF4-FFF2-40B4-BE49-F238E27FC236}">
              <a16:creationId xmlns:a16="http://schemas.microsoft.com/office/drawing/2014/main" id="{00000000-0008-0000-0000-000063C4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0</xdr:colOff>
      <xdr:row>18</xdr:row>
      <xdr:rowOff>123825</xdr:rowOff>
    </xdr:from>
    <xdr:to>
      <xdr:col>18</xdr:col>
      <xdr:colOff>914400</xdr:colOff>
      <xdr:row>21</xdr:row>
      <xdr:rowOff>133350</xdr:rowOff>
    </xdr:to>
    <xdr:pic>
      <xdr:nvPicPr>
        <xdr:cNvPr id="181348" name="Picture 15" descr="road">
          <a:extLst>
            <a:ext uri="{FF2B5EF4-FFF2-40B4-BE49-F238E27FC236}">
              <a16:creationId xmlns:a16="http://schemas.microsoft.com/office/drawing/2014/main" id="{00000000-0008-0000-0000-000064C402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58450" y="3038475"/>
          <a:ext cx="9144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228600</xdr:colOff>
      <xdr:row>17</xdr:row>
      <xdr:rowOff>47625</xdr:rowOff>
    </xdr:from>
    <xdr:to>
      <xdr:col>10</xdr:col>
      <xdr:colOff>809625</xdr:colOff>
      <xdr:row>22</xdr:row>
      <xdr:rowOff>76200</xdr:rowOff>
    </xdr:to>
    <xdr:pic>
      <xdr:nvPicPr>
        <xdr:cNvPr id="181349" name="Picture 16" descr="zekeringkast">
          <a:extLst>
            <a:ext uri="{FF2B5EF4-FFF2-40B4-BE49-F238E27FC236}">
              <a16:creationId xmlns:a16="http://schemas.microsoft.com/office/drawing/2014/main" id="{00000000-0008-0000-0000-000065C40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2025" y="2800350"/>
          <a:ext cx="5810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219075</xdr:colOff>
      <xdr:row>17</xdr:row>
      <xdr:rowOff>57150</xdr:rowOff>
    </xdr:from>
    <xdr:to>
      <xdr:col>14</xdr:col>
      <xdr:colOff>800100</xdr:colOff>
      <xdr:row>22</xdr:row>
      <xdr:rowOff>85725</xdr:rowOff>
    </xdr:to>
    <xdr:pic>
      <xdr:nvPicPr>
        <xdr:cNvPr id="181350" name="Picture 17" descr="zekeringkast">
          <a:extLst>
            <a:ext uri="{FF2B5EF4-FFF2-40B4-BE49-F238E27FC236}">
              <a16:creationId xmlns:a16="http://schemas.microsoft.com/office/drawing/2014/main" id="{00000000-0008-0000-0000-000066C40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86675" y="2809875"/>
          <a:ext cx="5810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16</xdr:row>
      <xdr:rowOff>152400</xdr:rowOff>
    </xdr:from>
    <xdr:to>
      <xdr:col>4</xdr:col>
      <xdr:colOff>419100</xdr:colOff>
      <xdr:row>22</xdr:row>
      <xdr:rowOff>38100</xdr:rowOff>
    </xdr:to>
    <xdr:grpSp>
      <xdr:nvGrpSpPr>
        <xdr:cNvPr id="181351" name="Group 19">
          <a:extLst>
            <a:ext uri="{FF2B5EF4-FFF2-40B4-BE49-F238E27FC236}">
              <a16:creationId xmlns:a16="http://schemas.microsoft.com/office/drawing/2014/main" id="{00000000-0008-0000-0000-000067C40200}"/>
            </a:ext>
          </a:extLst>
        </xdr:cNvPr>
        <xdr:cNvGrpSpPr>
          <a:grpSpLocks/>
        </xdr:cNvGrpSpPr>
      </xdr:nvGrpSpPr>
      <xdr:grpSpPr bwMode="auto">
        <a:xfrm>
          <a:off x="866775" y="2743200"/>
          <a:ext cx="1114425" cy="857250"/>
          <a:chOff x="149" y="94"/>
          <a:chExt cx="93" cy="84"/>
        </a:xfrm>
      </xdr:grpSpPr>
      <xdr:pic>
        <xdr:nvPicPr>
          <xdr:cNvPr id="181388" name="Picture 14" descr="COMBI-TEKENING-LOS-PV-PNG">
            <a:extLst>
              <a:ext uri="{FF2B5EF4-FFF2-40B4-BE49-F238E27FC236}">
                <a16:creationId xmlns:a16="http://schemas.microsoft.com/office/drawing/2014/main" id="{00000000-0008-0000-0000-00008CC402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9" y="94"/>
            <a:ext cx="93"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1389" name="Picture 18" descr="naamloos">
            <a:extLst>
              <a:ext uri="{FF2B5EF4-FFF2-40B4-BE49-F238E27FC236}">
                <a16:creationId xmlns:a16="http://schemas.microsoft.com/office/drawing/2014/main" id="{00000000-0008-0000-0000-00008DC402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0" y="124"/>
            <a:ext cx="32"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9</xdr:col>
      <xdr:colOff>295275</xdr:colOff>
      <xdr:row>22</xdr:row>
      <xdr:rowOff>104775</xdr:rowOff>
    </xdr:from>
    <xdr:to>
      <xdr:col>13</xdr:col>
      <xdr:colOff>285750</xdr:colOff>
      <xdr:row>41</xdr:row>
      <xdr:rowOff>57150</xdr:rowOff>
    </xdr:to>
    <xdr:sp macro="" textlink="">
      <xdr:nvSpPr>
        <xdr:cNvPr id="181352" name="Rectangle 66">
          <a:extLst>
            <a:ext uri="{FF2B5EF4-FFF2-40B4-BE49-F238E27FC236}">
              <a16:creationId xmlns:a16="http://schemas.microsoft.com/office/drawing/2014/main" id="{00000000-0008-0000-0000-000068C40200}"/>
            </a:ext>
          </a:extLst>
        </xdr:cNvPr>
        <xdr:cNvSpPr>
          <a:spLocks noChangeArrowheads="1"/>
        </xdr:cNvSpPr>
      </xdr:nvSpPr>
      <xdr:spPr bwMode="auto">
        <a:xfrm>
          <a:off x="4457700" y="3667125"/>
          <a:ext cx="2914650" cy="3028950"/>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66675</xdr:colOff>
      <xdr:row>18</xdr:row>
      <xdr:rowOff>123825</xdr:rowOff>
    </xdr:from>
    <xdr:to>
      <xdr:col>18</xdr:col>
      <xdr:colOff>914400</xdr:colOff>
      <xdr:row>21</xdr:row>
      <xdr:rowOff>133350</xdr:rowOff>
    </xdr:to>
    <xdr:grpSp>
      <xdr:nvGrpSpPr>
        <xdr:cNvPr id="181353" name="Group 67">
          <a:extLst>
            <a:ext uri="{FF2B5EF4-FFF2-40B4-BE49-F238E27FC236}">
              <a16:creationId xmlns:a16="http://schemas.microsoft.com/office/drawing/2014/main" id="{00000000-0008-0000-0000-000069C40200}"/>
            </a:ext>
          </a:extLst>
        </xdr:cNvPr>
        <xdr:cNvGrpSpPr>
          <a:grpSpLocks/>
        </xdr:cNvGrpSpPr>
      </xdr:nvGrpSpPr>
      <xdr:grpSpPr bwMode="auto">
        <a:xfrm>
          <a:off x="10144125" y="3038475"/>
          <a:ext cx="1228725" cy="495300"/>
          <a:chOff x="1063" y="353"/>
          <a:chExt cx="129" cy="52"/>
        </a:xfrm>
      </xdr:grpSpPr>
      <xdr:pic>
        <xdr:nvPicPr>
          <xdr:cNvPr id="181384" name="Picture 68" descr="road">
            <a:extLst>
              <a:ext uri="{FF2B5EF4-FFF2-40B4-BE49-F238E27FC236}">
                <a16:creationId xmlns:a16="http://schemas.microsoft.com/office/drawing/2014/main" id="{00000000-0008-0000-0000-000088C402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6" y="353"/>
            <a:ext cx="96" cy="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81385" name="Group 69">
            <a:extLst>
              <a:ext uri="{FF2B5EF4-FFF2-40B4-BE49-F238E27FC236}">
                <a16:creationId xmlns:a16="http://schemas.microsoft.com/office/drawing/2014/main" id="{00000000-0008-0000-0000-000089C40200}"/>
              </a:ext>
            </a:extLst>
          </xdr:cNvPr>
          <xdr:cNvGrpSpPr>
            <a:grpSpLocks/>
          </xdr:cNvGrpSpPr>
        </xdr:nvGrpSpPr>
        <xdr:grpSpPr bwMode="auto">
          <a:xfrm>
            <a:off x="1063" y="353"/>
            <a:ext cx="58" cy="49"/>
            <a:chOff x="1063" y="353"/>
            <a:chExt cx="58" cy="49"/>
          </a:xfrm>
        </xdr:grpSpPr>
        <xdr:sp macro="" textlink="">
          <xdr:nvSpPr>
            <xdr:cNvPr id="181386" name="Freeform 70">
              <a:extLst>
                <a:ext uri="{FF2B5EF4-FFF2-40B4-BE49-F238E27FC236}">
                  <a16:creationId xmlns:a16="http://schemas.microsoft.com/office/drawing/2014/main" id="{00000000-0008-0000-0000-00008AC40200}"/>
                </a:ext>
              </a:extLst>
            </xdr:cNvPr>
            <xdr:cNvSpPr>
              <a:spLocks/>
            </xdr:cNvSpPr>
          </xdr:nvSpPr>
          <xdr:spPr bwMode="auto">
            <a:xfrm>
              <a:off x="1088" y="353"/>
              <a:ext cx="33" cy="49"/>
            </a:xfrm>
            <a:custGeom>
              <a:avLst/>
              <a:gdLst>
                <a:gd name="T0" fmla="*/ 32 w 33"/>
                <a:gd name="T1" fmla="*/ 0 h 49"/>
                <a:gd name="T2" fmla="*/ 28 w 33"/>
                <a:gd name="T3" fmla="*/ 29 h 49"/>
                <a:gd name="T4" fmla="*/ 0 w 33"/>
                <a:gd name="T5" fmla="*/ 49 h 49"/>
                <a:gd name="T6" fmla="*/ 0 60000 65536"/>
                <a:gd name="T7" fmla="*/ 0 60000 65536"/>
                <a:gd name="T8" fmla="*/ 0 60000 65536"/>
                <a:gd name="T9" fmla="*/ 0 w 33"/>
                <a:gd name="T10" fmla="*/ 0 h 49"/>
                <a:gd name="T11" fmla="*/ 33 w 33"/>
                <a:gd name="T12" fmla="*/ 49 h 49"/>
              </a:gdLst>
              <a:ahLst/>
              <a:cxnLst>
                <a:cxn ang="T6">
                  <a:pos x="T0" y="T1"/>
                </a:cxn>
                <a:cxn ang="T7">
                  <a:pos x="T2" y="T3"/>
                </a:cxn>
                <a:cxn ang="T8">
                  <a:pos x="T4" y="T5"/>
                </a:cxn>
              </a:cxnLst>
              <a:rect l="T9" t="T10" r="T11" b="T12"/>
              <a:pathLst>
                <a:path w="33" h="49">
                  <a:moveTo>
                    <a:pt x="32" y="0"/>
                  </a:moveTo>
                  <a:cubicBezTo>
                    <a:pt x="32" y="10"/>
                    <a:pt x="33" y="21"/>
                    <a:pt x="28" y="29"/>
                  </a:cubicBezTo>
                  <a:cubicBezTo>
                    <a:pt x="23" y="37"/>
                    <a:pt x="10" y="44"/>
                    <a:pt x="0" y="49"/>
                  </a:cubicBezTo>
                </a:path>
              </a:pathLst>
            </a:custGeom>
            <a:noFill/>
            <a:ln w="5080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xnSp macro="">
          <xdr:nvCxnSpPr>
            <xdr:cNvPr id="181387" name="AutoShape 71">
              <a:extLst>
                <a:ext uri="{FF2B5EF4-FFF2-40B4-BE49-F238E27FC236}">
                  <a16:creationId xmlns:a16="http://schemas.microsoft.com/office/drawing/2014/main" id="{00000000-0008-0000-0000-00008BC40200}"/>
                </a:ext>
              </a:extLst>
            </xdr:cNvPr>
            <xdr:cNvCxnSpPr>
              <a:cxnSpLocks noChangeShapeType="1"/>
            </xdr:cNvCxnSpPr>
          </xdr:nvCxnSpPr>
          <xdr:spPr bwMode="auto">
            <a:xfrm flipH="1">
              <a:off x="1063" y="376"/>
              <a:ext cx="55" cy="0"/>
            </a:xfrm>
            <a:prstGeom prst="straightConnector1">
              <a:avLst/>
            </a:prstGeom>
            <a:noFill/>
            <a:ln w="50800">
              <a:solidFill>
                <a:srgbClr val="000000"/>
              </a:solidFill>
              <a:round/>
              <a:headEnd type="oval" w="med" len="med"/>
              <a:tailEnd/>
            </a:ln>
            <a:extLst>
              <a:ext uri="{909E8E84-426E-40DD-AFC4-6F175D3DCCD1}">
                <a14:hiddenFill xmlns:a14="http://schemas.microsoft.com/office/drawing/2010/main">
                  <a:noFill/>
                </a14:hiddenFill>
              </a:ext>
            </a:extLst>
          </xdr:spPr>
        </xdr:cxnSp>
      </xdr:grpSp>
    </xdr:grpSp>
    <xdr:clientData/>
  </xdr:twoCellAnchor>
  <xdr:twoCellAnchor>
    <xdr:from>
      <xdr:col>1</xdr:col>
      <xdr:colOff>142875</xdr:colOff>
      <xdr:row>27</xdr:row>
      <xdr:rowOff>85725</xdr:rowOff>
    </xdr:from>
    <xdr:to>
      <xdr:col>1</xdr:col>
      <xdr:colOff>142875</xdr:colOff>
      <xdr:row>37</xdr:row>
      <xdr:rowOff>0</xdr:rowOff>
    </xdr:to>
    <xdr:cxnSp macro="">
      <xdr:nvCxnSpPr>
        <xdr:cNvPr id="181354" name="AutoShape 78">
          <a:extLst>
            <a:ext uri="{FF2B5EF4-FFF2-40B4-BE49-F238E27FC236}">
              <a16:creationId xmlns:a16="http://schemas.microsoft.com/office/drawing/2014/main" id="{00000000-0008-0000-0000-00006AC40200}"/>
            </a:ext>
          </a:extLst>
        </xdr:cNvPr>
        <xdr:cNvCxnSpPr>
          <a:cxnSpLocks noChangeShapeType="1"/>
        </xdr:cNvCxnSpPr>
      </xdr:nvCxnSpPr>
      <xdr:spPr bwMode="auto">
        <a:xfrm flipV="1">
          <a:off x="371475" y="4457700"/>
          <a:ext cx="0" cy="1533525"/>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1</xdr:col>
      <xdr:colOff>285750</xdr:colOff>
      <xdr:row>31</xdr:row>
      <xdr:rowOff>85725</xdr:rowOff>
    </xdr:from>
    <xdr:to>
      <xdr:col>1</xdr:col>
      <xdr:colOff>285750</xdr:colOff>
      <xdr:row>36</xdr:row>
      <xdr:rowOff>161925</xdr:rowOff>
    </xdr:to>
    <xdr:cxnSp macro="">
      <xdr:nvCxnSpPr>
        <xdr:cNvPr id="181355" name="AutoShape 79">
          <a:extLst>
            <a:ext uri="{FF2B5EF4-FFF2-40B4-BE49-F238E27FC236}">
              <a16:creationId xmlns:a16="http://schemas.microsoft.com/office/drawing/2014/main" id="{00000000-0008-0000-0000-00006BC40200}"/>
            </a:ext>
          </a:extLst>
        </xdr:cNvPr>
        <xdr:cNvCxnSpPr>
          <a:cxnSpLocks noChangeShapeType="1"/>
        </xdr:cNvCxnSpPr>
      </xdr:nvCxnSpPr>
      <xdr:spPr bwMode="auto">
        <a:xfrm flipV="1">
          <a:off x="514350" y="5105400"/>
          <a:ext cx="0" cy="885825"/>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1</xdr:col>
      <xdr:colOff>419100</xdr:colOff>
      <xdr:row>35</xdr:row>
      <xdr:rowOff>76200</xdr:rowOff>
    </xdr:from>
    <xdr:to>
      <xdr:col>1</xdr:col>
      <xdr:colOff>419100</xdr:colOff>
      <xdr:row>37</xdr:row>
      <xdr:rowOff>9525</xdr:rowOff>
    </xdr:to>
    <xdr:cxnSp macro="">
      <xdr:nvCxnSpPr>
        <xdr:cNvPr id="181356" name="AutoShape 80">
          <a:extLst>
            <a:ext uri="{FF2B5EF4-FFF2-40B4-BE49-F238E27FC236}">
              <a16:creationId xmlns:a16="http://schemas.microsoft.com/office/drawing/2014/main" id="{00000000-0008-0000-0000-00006CC40200}"/>
            </a:ext>
          </a:extLst>
        </xdr:cNvPr>
        <xdr:cNvCxnSpPr>
          <a:cxnSpLocks noChangeShapeType="1"/>
        </xdr:cNvCxnSpPr>
      </xdr:nvCxnSpPr>
      <xdr:spPr bwMode="auto">
        <a:xfrm flipV="1">
          <a:off x="647700" y="5743575"/>
          <a:ext cx="0" cy="257175"/>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editAs="absolute">
    <xdr:from>
      <xdr:col>0</xdr:col>
      <xdr:colOff>104775</xdr:colOff>
      <xdr:row>3</xdr:row>
      <xdr:rowOff>66675</xdr:rowOff>
    </xdr:from>
    <xdr:to>
      <xdr:col>10</xdr:col>
      <xdr:colOff>819150</xdr:colOff>
      <xdr:row>16</xdr:row>
      <xdr:rowOff>95250</xdr:rowOff>
    </xdr:to>
    <xdr:graphicFrame macro="">
      <xdr:nvGraphicFramePr>
        <xdr:cNvPr id="181357" name="Chart 98">
          <a:extLst>
            <a:ext uri="{FF2B5EF4-FFF2-40B4-BE49-F238E27FC236}">
              <a16:creationId xmlns:a16="http://schemas.microsoft.com/office/drawing/2014/main" id="{00000000-0008-0000-0000-00006DC4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9525</xdr:colOff>
      <xdr:row>27</xdr:row>
      <xdr:rowOff>76200</xdr:rowOff>
    </xdr:from>
    <xdr:to>
      <xdr:col>10</xdr:col>
      <xdr:colOff>1038225</xdr:colOff>
      <xdr:row>27</xdr:row>
      <xdr:rowOff>76200</xdr:rowOff>
    </xdr:to>
    <xdr:sp macro="" textlink="">
      <xdr:nvSpPr>
        <xdr:cNvPr id="181358" name="Line 114">
          <a:extLst>
            <a:ext uri="{FF2B5EF4-FFF2-40B4-BE49-F238E27FC236}">
              <a16:creationId xmlns:a16="http://schemas.microsoft.com/office/drawing/2014/main" id="{00000000-0008-0000-0000-00006EC40200}"/>
            </a:ext>
          </a:extLst>
        </xdr:cNvPr>
        <xdr:cNvSpPr>
          <a:spLocks noChangeShapeType="1"/>
        </xdr:cNvSpPr>
      </xdr:nvSpPr>
      <xdr:spPr bwMode="auto">
        <a:xfrm>
          <a:off x="4552950" y="4448175"/>
          <a:ext cx="1028700"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31</xdr:row>
      <xdr:rowOff>76200</xdr:rowOff>
    </xdr:from>
    <xdr:to>
      <xdr:col>10</xdr:col>
      <xdr:colOff>1038225</xdr:colOff>
      <xdr:row>31</xdr:row>
      <xdr:rowOff>76200</xdr:rowOff>
    </xdr:to>
    <xdr:sp macro="" textlink="">
      <xdr:nvSpPr>
        <xdr:cNvPr id="181359" name="Line 115">
          <a:extLst>
            <a:ext uri="{FF2B5EF4-FFF2-40B4-BE49-F238E27FC236}">
              <a16:creationId xmlns:a16="http://schemas.microsoft.com/office/drawing/2014/main" id="{00000000-0008-0000-0000-00006FC40200}"/>
            </a:ext>
          </a:extLst>
        </xdr:cNvPr>
        <xdr:cNvSpPr>
          <a:spLocks noChangeShapeType="1"/>
        </xdr:cNvSpPr>
      </xdr:nvSpPr>
      <xdr:spPr bwMode="auto">
        <a:xfrm>
          <a:off x="4552950" y="5095875"/>
          <a:ext cx="1028700"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19050</xdr:colOff>
      <xdr:row>35</xdr:row>
      <xdr:rowOff>76200</xdr:rowOff>
    </xdr:from>
    <xdr:to>
      <xdr:col>11</xdr:col>
      <xdr:colOff>0</xdr:colOff>
      <xdr:row>35</xdr:row>
      <xdr:rowOff>76200</xdr:rowOff>
    </xdr:to>
    <xdr:sp macro="" textlink="">
      <xdr:nvSpPr>
        <xdr:cNvPr id="181360" name="Line 116">
          <a:extLst>
            <a:ext uri="{FF2B5EF4-FFF2-40B4-BE49-F238E27FC236}">
              <a16:creationId xmlns:a16="http://schemas.microsoft.com/office/drawing/2014/main" id="{00000000-0008-0000-0000-000070C40200}"/>
            </a:ext>
          </a:extLst>
        </xdr:cNvPr>
        <xdr:cNvSpPr>
          <a:spLocks noChangeShapeType="1"/>
        </xdr:cNvSpPr>
      </xdr:nvSpPr>
      <xdr:spPr bwMode="auto">
        <a:xfrm>
          <a:off x="4562475" y="5743575"/>
          <a:ext cx="1028700"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27</xdr:row>
      <xdr:rowOff>76200</xdr:rowOff>
    </xdr:from>
    <xdr:to>
      <xdr:col>14</xdr:col>
      <xdr:colOff>1047750</xdr:colOff>
      <xdr:row>27</xdr:row>
      <xdr:rowOff>76200</xdr:rowOff>
    </xdr:to>
    <xdr:sp macro="" textlink="">
      <xdr:nvSpPr>
        <xdr:cNvPr id="181361" name="Line 118">
          <a:extLst>
            <a:ext uri="{FF2B5EF4-FFF2-40B4-BE49-F238E27FC236}">
              <a16:creationId xmlns:a16="http://schemas.microsoft.com/office/drawing/2014/main" id="{00000000-0008-0000-0000-000071C40200}"/>
            </a:ext>
          </a:extLst>
        </xdr:cNvPr>
        <xdr:cNvSpPr>
          <a:spLocks noChangeShapeType="1"/>
        </xdr:cNvSpPr>
      </xdr:nvSpPr>
      <xdr:spPr bwMode="auto">
        <a:xfrm>
          <a:off x="7477125" y="4448175"/>
          <a:ext cx="1038225"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31</xdr:row>
      <xdr:rowOff>76200</xdr:rowOff>
    </xdr:from>
    <xdr:to>
      <xdr:col>14</xdr:col>
      <xdr:colOff>1047750</xdr:colOff>
      <xdr:row>31</xdr:row>
      <xdr:rowOff>76200</xdr:rowOff>
    </xdr:to>
    <xdr:sp macro="" textlink="">
      <xdr:nvSpPr>
        <xdr:cNvPr id="181362" name="Line 119">
          <a:extLst>
            <a:ext uri="{FF2B5EF4-FFF2-40B4-BE49-F238E27FC236}">
              <a16:creationId xmlns:a16="http://schemas.microsoft.com/office/drawing/2014/main" id="{00000000-0008-0000-0000-000072C40200}"/>
            </a:ext>
          </a:extLst>
        </xdr:cNvPr>
        <xdr:cNvSpPr>
          <a:spLocks noChangeShapeType="1"/>
        </xdr:cNvSpPr>
      </xdr:nvSpPr>
      <xdr:spPr bwMode="auto">
        <a:xfrm>
          <a:off x="7477125" y="5095875"/>
          <a:ext cx="1038225"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35</xdr:row>
      <xdr:rowOff>76200</xdr:rowOff>
    </xdr:from>
    <xdr:to>
      <xdr:col>14</xdr:col>
      <xdr:colOff>1047750</xdr:colOff>
      <xdr:row>35</xdr:row>
      <xdr:rowOff>76200</xdr:rowOff>
    </xdr:to>
    <xdr:sp macro="" textlink="">
      <xdr:nvSpPr>
        <xdr:cNvPr id="181363" name="Line 120">
          <a:extLst>
            <a:ext uri="{FF2B5EF4-FFF2-40B4-BE49-F238E27FC236}">
              <a16:creationId xmlns:a16="http://schemas.microsoft.com/office/drawing/2014/main" id="{00000000-0008-0000-0000-000073C40200}"/>
            </a:ext>
          </a:extLst>
        </xdr:cNvPr>
        <xdr:cNvSpPr>
          <a:spLocks noChangeShapeType="1"/>
        </xdr:cNvSpPr>
      </xdr:nvSpPr>
      <xdr:spPr bwMode="auto">
        <a:xfrm>
          <a:off x="7477125" y="5743575"/>
          <a:ext cx="1038225" cy="0"/>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19050</xdr:colOff>
      <xdr:row>27</xdr:row>
      <xdr:rowOff>76200</xdr:rowOff>
    </xdr:from>
    <xdr:to>
      <xdr:col>18</xdr:col>
      <xdr:colOff>400050</xdr:colOff>
      <xdr:row>27</xdr:row>
      <xdr:rowOff>76200</xdr:rowOff>
    </xdr:to>
    <xdr:sp macro="" textlink="">
      <xdr:nvSpPr>
        <xdr:cNvPr id="181364" name="Line 122">
          <a:extLst>
            <a:ext uri="{FF2B5EF4-FFF2-40B4-BE49-F238E27FC236}">
              <a16:creationId xmlns:a16="http://schemas.microsoft.com/office/drawing/2014/main" id="{00000000-0008-0000-0000-000074C40200}"/>
            </a:ext>
          </a:extLst>
        </xdr:cNvPr>
        <xdr:cNvSpPr>
          <a:spLocks noChangeShapeType="1"/>
        </xdr:cNvSpPr>
      </xdr:nvSpPr>
      <xdr:spPr bwMode="auto">
        <a:xfrm>
          <a:off x="10477500" y="4448175"/>
          <a:ext cx="381000" cy="0"/>
        </a:xfrm>
        <a:prstGeom prst="line">
          <a:avLst/>
        </a:prstGeom>
        <a:noFill/>
        <a:ln w="9525">
          <a:solidFill>
            <a:srgbClr val="969696"/>
          </a:solidFill>
          <a:prstDash val="dash"/>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28575</xdr:colOff>
      <xdr:row>31</xdr:row>
      <xdr:rowOff>76200</xdr:rowOff>
    </xdr:from>
    <xdr:to>
      <xdr:col>18</xdr:col>
      <xdr:colOff>504825</xdr:colOff>
      <xdr:row>31</xdr:row>
      <xdr:rowOff>76200</xdr:rowOff>
    </xdr:to>
    <xdr:sp macro="" textlink="">
      <xdr:nvSpPr>
        <xdr:cNvPr id="181365" name="Line 126">
          <a:extLst>
            <a:ext uri="{FF2B5EF4-FFF2-40B4-BE49-F238E27FC236}">
              <a16:creationId xmlns:a16="http://schemas.microsoft.com/office/drawing/2014/main" id="{00000000-0008-0000-0000-000075C40200}"/>
            </a:ext>
          </a:extLst>
        </xdr:cNvPr>
        <xdr:cNvSpPr>
          <a:spLocks noChangeShapeType="1"/>
        </xdr:cNvSpPr>
      </xdr:nvSpPr>
      <xdr:spPr bwMode="auto">
        <a:xfrm>
          <a:off x="10487025" y="5095875"/>
          <a:ext cx="476250" cy="0"/>
        </a:xfrm>
        <a:prstGeom prst="line">
          <a:avLst/>
        </a:prstGeom>
        <a:noFill/>
        <a:ln w="9525">
          <a:solidFill>
            <a:srgbClr val="969696"/>
          </a:solidFill>
          <a:prstDash val="dash"/>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19050</xdr:colOff>
      <xdr:row>35</xdr:row>
      <xdr:rowOff>76200</xdr:rowOff>
    </xdr:from>
    <xdr:to>
      <xdr:col>18</xdr:col>
      <xdr:colOff>619125</xdr:colOff>
      <xdr:row>35</xdr:row>
      <xdr:rowOff>76200</xdr:rowOff>
    </xdr:to>
    <xdr:sp macro="" textlink="">
      <xdr:nvSpPr>
        <xdr:cNvPr id="181366" name="Line 127">
          <a:extLst>
            <a:ext uri="{FF2B5EF4-FFF2-40B4-BE49-F238E27FC236}">
              <a16:creationId xmlns:a16="http://schemas.microsoft.com/office/drawing/2014/main" id="{00000000-0008-0000-0000-000076C40200}"/>
            </a:ext>
          </a:extLst>
        </xdr:cNvPr>
        <xdr:cNvSpPr>
          <a:spLocks noChangeShapeType="1"/>
        </xdr:cNvSpPr>
      </xdr:nvSpPr>
      <xdr:spPr bwMode="auto">
        <a:xfrm>
          <a:off x="10477500" y="5743575"/>
          <a:ext cx="600075" cy="0"/>
        </a:xfrm>
        <a:prstGeom prst="line">
          <a:avLst/>
        </a:prstGeom>
        <a:noFill/>
        <a:ln w="9525">
          <a:solidFill>
            <a:srgbClr val="969696"/>
          </a:solidFill>
          <a:prstDash val="dash"/>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400050</xdr:colOff>
      <xdr:row>26</xdr:row>
      <xdr:rowOff>38100</xdr:rowOff>
    </xdr:from>
    <xdr:to>
      <xdr:col>18</xdr:col>
      <xdr:colOff>400050</xdr:colOff>
      <xdr:row>37</xdr:row>
      <xdr:rowOff>19050</xdr:rowOff>
    </xdr:to>
    <xdr:sp macro="" textlink="">
      <xdr:nvSpPr>
        <xdr:cNvPr id="181367" name="Line 134">
          <a:extLst>
            <a:ext uri="{FF2B5EF4-FFF2-40B4-BE49-F238E27FC236}">
              <a16:creationId xmlns:a16="http://schemas.microsoft.com/office/drawing/2014/main" id="{00000000-0008-0000-0000-000077C40200}"/>
            </a:ext>
          </a:extLst>
        </xdr:cNvPr>
        <xdr:cNvSpPr>
          <a:spLocks noChangeShapeType="1"/>
        </xdr:cNvSpPr>
      </xdr:nvSpPr>
      <xdr:spPr bwMode="auto">
        <a:xfrm flipV="1">
          <a:off x="10858500" y="4248150"/>
          <a:ext cx="0" cy="1762125"/>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504825</xdr:colOff>
      <xdr:row>26</xdr:row>
      <xdr:rowOff>38100</xdr:rowOff>
    </xdr:from>
    <xdr:to>
      <xdr:col>18</xdr:col>
      <xdr:colOff>504825</xdr:colOff>
      <xdr:row>37</xdr:row>
      <xdr:rowOff>19050</xdr:rowOff>
    </xdr:to>
    <xdr:sp macro="" textlink="">
      <xdr:nvSpPr>
        <xdr:cNvPr id="181368" name="Line 136">
          <a:extLst>
            <a:ext uri="{FF2B5EF4-FFF2-40B4-BE49-F238E27FC236}">
              <a16:creationId xmlns:a16="http://schemas.microsoft.com/office/drawing/2014/main" id="{00000000-0008-0000-0000-000078C40200}"/>
            </a:ext>
          </a:extLst>
        </xdr:cNvPr>
        <xdr:cNvSpPr>
          <a:spLocks noChangeShapeType="1"/>
        </xdr:cNvSpPr>
      </xdr:nvSpPr>
      <xdr:spPr bwMode="auto">
        <a:xfrm flipV="1">
          <a:off x="10963275" y="4248150"/>
          <a:ext cx="0" cy="1762125"/>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619125</xdr:colOff>
      <xdr:row>26</xdr:row>
      <xdr:rowOff>38100</xdr:rowOff>
    </xdr:from>
    <xdr:to>
      <xdr:col>18</xdr:col>
      <xdr:colOff>619125</xdr:colOff>
      <xdr:row>37</xdr:row>
      <xdr:rowOff>19050</xdr:rowOff>
    </xdr:to>
    <xdr:sp macro="" textlink="">
      <xdr:nvSpPr>
        <xdr:cNvPr id="181369" name="Line 137">
          <a:extLst>
            <a:ext uri="{FF2B5EF4-FFF2-40B4-BE49-F238E27FC236}">
              <a16:creationId xmlns:a16="http://schemas.microsoft.com/office/drawing/2014/main" id="{00000000-0008-0000-0000-000079C40200}"/>
            </a:ext>
          </a:extLst>
        </xdr:cNvPr>
        <xdr:cNvSpPr>
          <a:spLocks noChangeShapeType="1"/>
        </xdr:cNvSpPr>
      </xdr:nvSpPr>
      <xdr:spPr bwMode="auto">
        <a:xfrm flipV="1">
          <a:off x="11077575" y="4248150"/>
          <a:ext cx="0" cy="1762125"/>
        </a:xfrm>
        <a:prstGeom prst="line">
          <a:avLst/>
        </a:prstGeom>
        <a:noFill/>
        <a:ln w="9525">
          <a:solidFill>
            <a:srgbClr val="969696"/>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205540</xdr:colOff>
      <xdr:row>31</xdr:row>
      <xdr:rowOff>75197</xdr:rowOff>
    </xdr:from>
    <xdr:to>
      <xdr:col>10</xdr:col>
      <xdr:colOff>3198</xdr:colOff>
      <xdr:row>31</xdr:row>
      <xdr:rowOff>75197</xdr:rowOff>
    </xdr:to>
    <xdr:cxnSp macro="">
      <xdr:nvCxnSpPr>
        <xdr:cNvPr id="63" name="Rechte verbindingslijn 62">
          <a:extLst>
            <a:ext uri="{FF2B5EF4-FFF2-40B4-BE49-F238E27FC236}">
              <a16:creationId xmlns:a16="http://schemas.microsoft.com/office/drawing/2014/main" id="{00000000-0008-0000-0000-00003F000000}"/>
            </a:ext>
          </a:extLst>
        </xdr:cNvPr>
        <xdr:cNvCxnSpPr/>
      </xdr:nvCxnSpPr>
      <xdr:spPr>
        <a:xfrm rot="10800000">
          <a:off x="205540" y="5048250"/>
          <a:ext cx="450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200526</xdr:colOff>
      <xdr:row>35</xdr:row>
      <xdr:rowOff>75197</xdr:rowOff>
    </xdr:from>
    <xdr:to>
      <xdr:col>9</xdr:col>
      <xdr:colOff>379184</xdr:colOff>
      <xdr:row>35</xdr:row>
      <xdr:rowOff>75197</xdr:rowOff>
    </xdr:to>
    <xdr:cxnSp macro="">
      <xdr:nvCxnSpPr>
        <xdr:cNvPr id="64" name="Rechte verbindingslijn 63">
          <a:extLst>
            <a:ext uri="{FF2B5EF4-FFF2-40B4-BE49-F238E27FC236}">
              <a16:creationId xmlns:a16="http://schemas.microsoft.com/office/drawing/2014/main" id="{00000000-0008-0000-0000-000040000000}"/>
            </a:ext>
          </a:extLst>
        </xdr:cNvPr>
        <xdr:cNvCxnSpPr/>
      </xdr:nvCxnSpPr>
      <xdr:spPr>
        <a:xfrm rot="10800000">
          <a:off x="200526" y="5689934"/>
          <a:ext cx="450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200526</xdr:colOff>
      <xdr:row>27</xdr:row>
      <xdr:rowOff>75198</xdr:rowOff>
    </xdr:from>
    <xdr:to>
      <xdr:col>9</xdr:col>
      <xdr:colOff>379184</xdr:colOff>
      <xdr:row>27</xdr:row>
      <xdr:rowOff>75198</xdr:rowOff>
    </xdr:to>
    <xdr:cxnSp macro="">
      <xdr:nvCxnSpPr>
        <xdr:cNvPr id="65" name="Rechte verbindingslijn 64">
          <a:extLst>
            <a:ext uri="{FF2B5EF4-FFF2-40B4-BE49-F238E27FC236}">
              <a16:creationId xmlns:a16="http://schemas.microsoft.com/office/drawing/2014/main" id="{00000000-0008-0000-0000-000041000000}"/>
            </a:ext>
          </a:extLst>
        </xdr:cNvPr>
        <xdr:cNvCxnSpPr/>
      </xdr:nvCxnSpPr>
      <xdr:spPr>
        <a:xfrm rot="10800000">
          <a:off x="200526" y="4406566"/>
          <a:ext cx="450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228600</xdr:colOff>
      <xdr:row>35</xdr:row>
      <xdr:rowOff>76200</xdr:rowOff>
    </xdr:from>
    <xdr:to>
      <xdr:col>5</xdr:col>
      <xdr:colOff>228600</xdr:colOff>
      <xdr:row>37</xdr:row>
      <xdr:rowOff>8800</xdr:rowOff>
    </xdr:to>
    <xdr:cxnSp macro="">
      <xdr:nvCxnSpPr>
        <xdr:cNvPr id="41" name="Rechte verbindingslijn 40">
          <a:extLst>
            <a:ext uri="{FF2B5EF4-FFF2-40B4-BE49-F238E27FC236}">
              <a16:creationId xmlns:a16="http://schemas.microsoft.com/office/drawing/2014/main" id="{00000000-0008-0000-0000-000029000000}"/>
            </a:ext>
          </a:extLst>
        </xdr:cNvPr>
        <xdr:cNvCxnSpPr/>
      </xdr:nvCxnSpPr>
      <xdr:spPr>
        <a:xfrm>
          <a:off x="2362200" y="5854700"/>
          <a:ext cx="0" cy="262800"/>
        </a:xfrm>
        <a:prstGeom prst="line">
          <a:avLst/>
        </a:prstGeom>
        <a:ln>
          <a:headEnd type="ova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361950</xdr:colOff>
      <xdr:row>27</xdr:row>
      <xdr:rowOff>69850</xdr:rowOff>
    </xdr:from>
    <xdr:to>
      <xdr:col>5</xdr:col>
      <xdr:colOff>361950</xdr:colOff>
      <xdr:row>37</xdr:row>
      <xdr:rowOff>2850</xdr:rowOff>
    </xdr:to>
    <xdr:cxnSp macro="">
      <xdr:nvCxnSpPr>
        <xdr:cNvPr id="42" name="Rechte verbindingslijn 41">
          <a:extLst>
            <a:ext uri="{FF2B5EF4-FFF2-40B4-BE49-F238E27FC236}">
              <a16:creationId xmlns:a16="http://schemas.microsoft.com/office/drawing/2014/main" id="{00000000-0008-0000-0000-00002A000000}"/>
            </a:ext>
          </a:extLst>
        </xdr:cNvPr>
        <xdr:cNvCxnSpPr/>
      </xdr:nvCxnSpPr>
      <xdr:spPr>
        <a:xfrm>
          <a:off x="2486025" y="4441825"/>
          <a:ext cx="0" cy="1552250"/>
        </a:xfrm>
        <a:prstGeom prst="line">
          <a:avLst/>
        </a:prstGeom>
        <a:ln>
          <a:headEnd type="ova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298450</xdr:colOff>
      <xdr:row>27</xdr:row>
      <xdr:rowOff>69850</xdr:rowOff>
    </xdr:from>
    <xdr:to>
      <xdr:col>3</xdr:col>
      <xdr:colOff>298450</xdr:colOff>
      <xdr:row>29</xdr:row>
      <xdr:rowOff>2450</xdr:rowOff>
    </xdr:to>
    <xdr:cxnSp macro="">
      <xdr:nvCxnSpPr>
        <xdr:cNvPr id="43" name="Rechte verbindingslijn 42">
          <a:extLst>
            <a:ext uri="{FF2B5EF4-FFF2-40B4-BE49-F238E27FC236}">
              <a16:creationId xmlns:a16="http://schemas.microsoft.com/office/drawing/2014/main" id="{00000000-0008-0000-0000-00002B000000}"/>
            </a:ext>
          </a:extLst>
        </xdr:cNvPr>
        <xdr:cNvCxnSpPr/>
      </xdr:nvCxnSpPr>
      <xdr:spPr>
        <a:xfrm>
          <a:off x="1301750" y="4527550"/>
          <a:ext cx="0" cy="262800"/>
        </a:xfrm>
        <a:prstGeom prst="line">
          <a:avLst/>
        </a:prstGeom>
        <a:ln>
          <a:headEnd type="ova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285750</xdr:colOff>
      <xdr:row>31</xdr:row>
      <xdr:rowOff>69850</xdr:rowOff>
    </xdr:from>
    <xdr:to>
      <xdr:col>4</xdr:col>
      <xdr:colOff>285750</xdr:colOff>
      <xdr:row>33</xdr:row>
      <xdr:rowOff>2450</xdr:rowOff>
    </xdr:to>
    <xdr:cxnSp macro="">
      <xdr:nvCxnSpPr>
        <xdr:cNvPr id="44" name="Rechte verbindingslijn 43">
          <a:extLst>
            <a:ext uri="{FF2B5EF4-FFF2-40B4-BE49-F238E27FC236}">
              <a16:creationId xmlns:a16="http://schemas.microsoft.com/office/drawing/2014/main" id="{00000000-0008-0000-0000-00002C000000}"/>
            </a:ext>
          </a:extLst>
        </xdr:cNvPr>
        <xdr:cNvCxnSpPr/>
      </xdr:nvCxnSpPr>
      <xdr:spPr>
        <a:xfrm>
          <a:off x="1854200" y="5187950"/>
          <a:ext cx="0" cy="262800"/>
        </a:xfrm>
        <a:prstGeom prst="line">
          <a:avLst/>
        </a:prstGeom>
        <a:ln>
          <a:headEnd type="ova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298450</xdr:colOff>
      <xdr:row>30</xdr:row>
      <xdr:rowOff>0</xdr:rowOff>
    </xdr:from>
    <xdr:to>
      <xdr:col>3</xdr:col>
      <xdr:colOff>298450</xdr:colOff>
      <xdr:row>31</xdr:row>
      <xdr:rowOff>72500</xdr:rowOff>
    </xdr:to>
    <xdr:cxnSp macro="">
      <xdr:nvCxnSpPr>
        <xdr:cNvPr id="45" name="Rechte verbindingslijn 44">
          <a:extLst>
            <a:ext uri="{FF2B5EF4-FFF2-40B4-BE49-F238E27FC236}">
              <a16:creationId xmlns:a16="http://schemas.microsoft.com/office/drawing/2014/main" id="{00000000-0008-0000-0000-00002D000000}"/>
            </a:ext>
          </a:extLst>
        </xdr:cNvPr>
        <xdr:cNvCxnSpPr/>
      </xdr:nvCxnSpPr>
      <xdr:spPr>
        <a:xfrm>
          <a:off x="1301750" y="4953000"/>
          <a:ext cx="0" cy="237600"/>
        </a:xfrm>
        <a:prstGeom prst="line">
          <a:avLst/>
        </a:prstGeom>
        <a:ln>
          <a:headEnd type="none"/>
          <a:tailEnd type="ova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285750</xdr:colOff>
      <xdr:row>34</xdr:row>
      <xdr:rowOff>0</xdr:rowOff>
    </xdr:from>
    <xdr:to>
      <xdr:col>4</xdr:col>
      <xdr:colOff>285750</xdr:colOff>
      <xdr:row>35</xdr:row>
      <xdr:rowOff>72500</xdr:rowOff>
    </xdr:to>
    <xdr:cxnSp macro="">
      <xdr:nvCxnSpPr>
        <xdr:cNvPr id="46" name="Rechte verbindingslijn 45">
          <a:extLst>
            <a:ext uri="{FF2B5EF4-FFF2-40B4-BE49-F238E27FC236}">
              <a16:creationId xmlns:a16="http://schemas.microsoft.com/office/drawing/2014/main" id="{00000000-0008-0000-0000-00002E000000}"/>
            </a:ext>
          </a:extLst>
        </xdr:cNvPr>
        <xdr:cNvCxnSpPr/>
      </xdr:nvCxnSpPr>
      <xdr:spPr>
        <a:xfrm>
          <a:off x="1854200" y="5613400"/>
          <a:ext cx="0" cy="237600"/>
        </a:xfrm>
        <a:prstGeom prst="line">
          <a:avLst/>
        </a:prstGeom>
        <a:ln>
          <a:headEnd type="none"/>
          <a:tailEnd type="ova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95250</xdr:colOff>
      <xdr:row>16</xdr:row>
      <xdr:rowOff>104775</xdr:rowOff>
    </xdr:from>
    <xdr:to>
      <xdr:col>15</xdr:col>
      <xdr:colOff>129975</xdr:colOff>
      <xdr:row>43</xdr:row>
      <xdr:rowOff>66675</xdr:rowOff>
    </xdr:to>
    <xdr:sp macro="" textlink="">
      <xdr:nvSpPr>
        <xdr:cNvPr id="47" name="Rechthoek 46">
          <a:extLst>
            <a:ext uri="{FF2B5EF4-FFF2-40B4-BE49-F238E27FC236}">
              <a16:creationId xmlns:a16="http://schemas.microsoft.com/office/drawing/2014/main" id="{00000000-0008-0000-0000-00002F000000}"/>
            </a:ext>
          </a:extLst>
        </xdr:cNvPr>
        <xdr:cNvSpPr/>
      </xdr:nvSpPr>
      <xdr:spPr>
        <a:xfrm>
          <a:off x="95250" y="2695575"/>
          <a:ext cx="8712000" cy="4352925"/>
        </a:xfrm>
        <a:prstGeom prst="rect">
          <a:avLst/>
        </a:prstGeom>
        <a:noFill/>
        <a:ln>
          <a:solidFill>
            <a:srgbClr val="99CC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nl-BE"/>
        </a:p>
      </xdr:txBody>
    </xdr:sp>
    <xdr:clientData/>
  </xdr:twoCellAnchor>
  <xdr:twoCellAnchor>
    <xdr:from>
      <xdr:col>15</xdr:col>
      <xdr:colOff>180975</xdr:colOff>
      <xdr:row>16</xdr:row>
      <xdr:rowOff>104775</xdr:rowOff>
    </xdr:from>
    <xdr:to>
      <xdr:col>19</xdr:col>
      <xdr:colOff>136800</xdr:colOff>
      <xdr:row>43</xdr:row>
      <xdr:rowOff>66675</xdr:rowOff>
    </xdr:to>
    <xdr:sp macro="" textlink="">
      <xdr:nvSpPr>
        <xdr:cNvPr id="48" name="Rechthoek 47">
          <a:extLst>
            <a:ext uri="{FF2B5EF4-FFF2-40B4-BE49-F238E27FC236}">
              <a16:creationId xmlns:a16="http://schemas.microsoft.com/office/drawing/2014/main" id="{00000000-0008-0000-0000-000030000000}"/>
            </a:ext>
          </a:extLst>
        </xdr:cNvPr>
        <xdr:cNvSpPr/>
      </xdr:nvSpPr>
      <xdr:spPr>
        <a:xfrm>
          <a:off x="8696325" y="2695575"/>
          <a:ext cx="2946675" cy="4352925"/>
        </a:xfrm>
        <a:prstGeom prst="rect">
          <a:avLst/>
        </a:prstGeom>
        <a:noFill/>
        <a:ln>
          <a:solidFill>
            <a:srgbClr val="FF99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nl-BE"/>
        </a:p>
      </xdr:txBody>
    </xdr:sp>
    <xdr:clientData/>
  </xdr:twoCellAnchor>
  <xdr:twoCellAnchor>
    <xdr:from>
      <xdr:col>11</xdr:col>
      <xdr:colOff>19050</xdr:colOff>
      <xdr:row>27</xdr:row>
      <xdr:rowOff>76200</xdr:rowOff>
    </xdr:from>
    <xdr:to>
      <xdr:col>14</xdr:col>
      <xdr:colOff>0</xdr:colOff>
      <xdr:row>27</xdr:row>
      <xdr:rowOff>76200</xdr:rowOff>
    </xdr:to>
    <xdr:cxnSp macro="">
      <xdr:nvCxnSpPr>
        <xdr:cNvPr id="181381" name="AutoShape 5">
          <a:extLst>
            <a:ext uri="{FF2B5EF4-FFF2-40B4-BE49-F238E27FC236}">
              <a16:creationId xmlns:a16="http://schemas.microsoft.com/office/drawing/2014/main" id="{00000000-0008-0000-0000-000085C40200}"/>
            </a:ext>
          </a:extLst>
        </xdr:cNvPr>
        <xdr:cNvCxnSpPr>
          <a:cxnSpLocks noChangeShapeType="1"/>
        </xdr:cNvCxnSpPr>
      </xdr:nvCxnSpPr>
      <xdr:spPr bwMode="auto">
        <a:xfrm>
          <a:off x="5610225" y="4448175"/>
          <a:ext cx="18573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28575</xdr:colOff>
      <xdr:row>31</xdr:row>
      <xdr:rowOff>76200</xdr:rowOff>
    </xdr:from>
    <xdr:to>
      <xdr:col>14</xdr:col>
      <xdr:colOff>0</xdr:colOff>
      <xdr:row>31</xdr:row>
      <xdr:rowOff>76200</xdr:rowOff>
    </xdr:to>
    <xdr:cxnSp macro="">
      <xdr:nvCxnSpPr>
        <xdr:cNvPr id="181382" name="AutoShape 6">
          <a:extLst>
            <a:ext uri="{FF2B5EF4-FFF2-40B4-BE49-F238E27FC236}">
              <a16:creationId xmlns:a16="http://schemas.microsoft.com/office/drawing/2014/main" id="{00000000-0008-0000-0000-000086C40200}"/>
            </a:ext>
          </a:extLst>
        </xdr:cNvPr>
        <xdr:cNvCxnSpPr>
          <a:cxnSpLocks noChangeShapeType="1"/>
        </xdr:cNvCxnSpPr>
      </xdr:nvCxnSpPr>
      <xdr:spPr bwMode="auto">
        <a:xfrm>
          <a:off x="5619750" y="5095875"/>
          <a:ext cx="18478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19050</xdr:colOff>
      <xdr:row>35</xdr:row>
      <xdr:rowOff>76200</xdr:rowOff>
    </xdr:from>
    <xdr:to>
      <xdr:col>14</xdr:col>
      <xdr:colOff>0</xdr:colOff>
      <xdr:row>35</xdr:row>
      <xdr:rowOff>76200</xdr:rowOff>
    </xdr:to>
    <xdr:cxnSp macro="">
      <xdr:nvCxnSpPr>
        <xdr:cNvPr id="181383" name="AutoShape 7">
          <a:extLst>
            <a:ext uri="{FF2B5EF4-FFF2-40B4-BE49-F238E27FC236}">
              <a16:creationId xmlns:a16="http://schemas.microsoft.com/office/drawing/2014/main" id="{00000000-0008-0000-0000-000087C40200}"/>
            </a:ext>
          </a:extLst>
        </xdr:cNvPr>
        <xdr:cNvCxnSpPr>
          <a:cxnSpLocks noChangeShapeType="1"/>
        </xdr:cNvCxnSpPr>
      </xdr:nvCxnSpPr>
      <xdr:spPr bwMode="auto">
        <a:xfrm>
          <a:off x="5610225" y="5743575"/>
          <a:ext cx="18573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13</xdr:row>
      <xdr:rowOff>133350</xdr:rowOff>
    </xdr:from>
    <xdr:to>
      <xdr:col>5</xdr:col>
      <xdr:colOff>190165</xdr:colOff>
      <xdr:row>37</xdr:row>
      <xdr:rowOff>113817</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0975" y="2238375"/>
          <a:ext cx="2676190" cy="3866667"/>
        </a:xfrm>
        <a:prstGeom prst="rect">
          <a:avLst/>
        </a:prstGeom>
      </xdr:spPr>
    </xdr:pic>
    <xdr:clientData/>
  </xdr:twoCellAnchor>
  <xdr:twoCellAnchor>
    <xdr:from>
      <xdr:col>3</xdr:col>
      <xdr:colOff>542925</xdr:colOff>
      <xdr:row>26</xdr:row>
      <xdr:rowOff>76200</xdr:rowOff>
    </xdr:from>
    <xdr:to>
      <xdr:col>7</xdr:col>
      <xdr:colOff>447675</xdr:colOff>
      <xdr:row>26</xdr:row>
      <xdr:rowOff>76200</xdr:rowOff>
    </xdr:to>
    <xdr:sp macro="" textlink="">
      <xdr:nvSpPr>
        <xdr:cNvPr id="145934" name="Line 60">
          <a:extLst>
            <a:ext uri="{FF2B5EF4-FFF2-40B4-BE49-F238E27FC236}">
              <a16:creationId xmlns:a16="http://schemas.microsoft.com/office/drawing/2014/main" id="{00000000-0008-0000-0100-00000E3A0200}"/>
            </a:ext>
          </a:extLst>
        </xdr:cNvPr>
        <xdr:cNvSpPr>
          <a:spLocks noChangeShapeType="1"/>
        </xdr:cNvSpPr>
      </xdr:nvSpPr>
      <xdr:spPr bwMode="auto">
        <a:xfrm flipV="1">
          <a:off x="1990725" y="4286250"/>
          <a:ext cx="2343150" cy="0"/>
        </a:xfrm>
        <a:prstGeom prst="line">
          <a:avLst/>
        </a:prstGeom>
        <a:noFill/>
        <a:ln w="25400">
          <a:solidFill>
            <a:srgbClr val="000000"/>
          </a:solidFill>
          <a:round/>
          <a:headEnd type="triangle" w="lg" len="lg"/>
          <a:tailEnd type="oval" w="med" len="med"/>
        </a:ln>
        <a:extLst>
          <a:ext uri="{909E8E84-426E-40DD-AFC4-6F175D3DCCD1}">
            <a14:hiddenFill xmlns:a14="http://schemas.microsoft.com/office/drawing/2010/main">
              <a:noFill/>
            </a14:hiddenFill>
          </a:ext>
        </a:extLst>
      </xdr:spPr>
    </xdr:sp>
    <xdr:clientData/>
  </xdr:twoCellAnchor>
  <xdr:twoCellAnchor editAs="oneCell">
    <xdr:from>
      <xdr:col>1</xdr:col>
      <xdr:colOff>447675</xdr:colOff>
      <xdr:row>40</xdr:row>
      <xdr:rowOff>57150</xdr:rowOff>
    </xdr:from>
    <xdr:to>
      <xdr:col>6</xdr:col>
      <xdr:colOff>47625</xdr:colOff>
      <xdr:row>62</xdr:row>
      <xdr:rowOff>0</xdr:rowOff>
    </xdr:to>
    <xdr:pic>
      <xdr:nvPicPr>
        <xdr:cNvPr id="145922" name="Picture 1419">
          <a:extLst>
            <a:ext uri="{FF2B5EF4-FFF2-40B4-BE49-F238E27FC236}">
              <a16:creationId xmlns:a16="http://schemas.microsoft.com/office/drawing/2014/main" id="{00000000-0008-0000-0100-0000023A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6534150"/>
          <a:ext cx="264795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323850</xdr:colOff>
      <xdr:row>24</xdr:row>
      <xdr:rowOff>104775</xdr:rowOff>
    </xdr:from>
    <xdr:to>
      <xdr:col>8</xdr:col>
      <xdr:colOff>323850</xdr:colOff>
      <xdr:row>25</xdr:row>
      <xdr:rowOff>161925</xdr:rowOff>
    </xdr:to>
    <xdr:cxnSp macro="">
      <xdr:nvCxnSpPr>
        <xdr:cNvPr id="145924" name="AutoShape 7">
          <a:extLst>
            <a:ext uri="{FF2B5EF4-FFF2-40B4-BE49-F238E27FC236}">
              <a16:creationId xmlns:a16="http://schemas.microsoft.com/office/drawing/2014/main" id="{00000000-0008-0000-0100-0000043A0200}"/>
            </a:ext>
          </a:extLst>
        </xdr:cNvPr>
        <xdr:cNvCxnSpPr>
          <a:cxnSpLocks noChangeShapeType="1"/>
        </xdr:cNvCxnSpPr>
      </xdr:nvCxnSpPr>
      <xdr:spPr bwMode="auto">
        <a:xfrm>
          <a:off x="4819650" y="3990975"/>
          <a:ext cx="0" cy="219075"/>
        </a:xfrm>
        <a:prstGeom prst="straightConnector1">
          <a:avLst/>
        </a:prstGeom>
        <a:noFill/>
        <a:ln w="9525">
          <a:solidFill>
            <a:srgbClr val="000000"/>
          </a:solidFill>
          <a:round/>
          <a:headEnd type="oval" w="med" len="med"/>
          <a:tailEnd/>
        </a:ln>
        <a:extLst>
          <a:ext uri="{909E8E84-426E-40DD-AFC4-6F175D3DCCD1}">
            <a14:hiddenFill xmlns:a14="http://schemas.microsoft.com/office/drawing/2010/main">
              <a:noFill/>
            </a14:hiddenFill>
          </a:ext>
        </a:extLst>
      </xdr:spPr>
    </xdr:cxnSp>
    <xdr:clientData/>
  </xdr:twoCellAnchor>
  <xdr:twoCellAnchor>
    <xdr:from>
      <xdr:col>8</xdr:col>
      <xdr:colOff>38100</xdr:colOff>
      <xdr:row>24</xdr:row>
      <xdr:rowOff>104775</xdr:rowOff>
    </xdr:from>
    <xdr:to>
      <xdr:col>10</xdr:col>
      <xdr:colOff>602775</xdr:colOff>
      <xdr:row>24</xdr:row>
      <xdr:rowOff>104775</xdr:rowOff>
    </xdr:to>
    <xdr:cxnSp macro="">
      <xdr:nvCxnSpPr>
        <xdr:cNvPr id="145925" name="AutoShape 9">
          <a:extLst>
            <a:ext uri="{FF2B5EF4-FFF2-40B4-BE49-F238E27FC236}">
              <a16:creationId xmlns:a16="http://schemas.microsoft.com/office/drawing/2014/main" id="{00000000-0008-0000-0100-0000053A0200}"/>
            </a:ext>
          </a:extLst>
        </xdr:cNvPr>
        <xdr:cNvCxnSpPr>
          <a:cxnSpLocks noChangeShapeType="1"/>
        </xdr:cNvCxnSpPr>
      </xdr:nvCxnSpPr>
      <xdr:spPr bwMode="auto">
        <a:xfrm flipH="1">
          <a:off x="4533900" y="3990975"/>
          <a:ext cx="12600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38100</xdr:colOff>
      <xdr:row>28</xdr:row>
      <xdr:rowOff>47625</xdr:rowOff>
    </xdr:from>
    <xdr:to>
      <xdr:col>10</xdr:col>
      <xdr:colOff>602775</xdr:colOff>
      <xdr:row>28</xdr:row>
      <xdr:rowOff>47625</xdr:rowOff>
    </xdr:to>
    <xdr:cxnSp macro="">
      <xdr:nvCxnSpPr>
        <xdr:cNvPr id="145926" name="AutoShape 10">
          <a:extLst>
            <a:ext uri="{FF2B5EF4-FFF2-40B4-BE49-F238E27FC236}">
              <a16:creationId xmlns:a16="http://schemas.microsoft.com/office/drawing/2014/main" id="{00000000-0008-0000-0100-0000063A0200}"/>
            </a:ext>
          </a:extLst>
        </xdr:cNvPr>
        <xdr:cNvCxnSpPr>
          <a:cxnSpLocks noChangeShapeType="1"/>
        </xdr:cNvCxnSpPr>
      </xdr:nvCxnSpPr>
      <xdr:spPr bwMode="auto">
        <a:xfrm flipH="1">
          <a:off x="4533900" y="4581525"/>
          <a:ext cx="12600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304800</xdr:colOff>
      <xdr:row>24</xdr:row>
      <xdr:rowOff>104775</xdr:rowOff>
    </xdr:from>
    <xdr:to>
      <xdr:col>10</xdr:col>
      <xdr:colOff>304800</xdr:colOff>
      <xdr:row>25</xdr:row>
      <xdr:rowOff>161925</xdr:rowOff>
    </xdr:to>
    <xdr:cxnSp macro="">
      <xdr:nvCxnSpPr>
        <xdr:cNvPr id="145927" name="AutoShape 11">
          <a:extLst>
            <a:ext uri="{FF2B5EF4-FFF2-40B4-BE49-F238E27FC236}">
              <a16:creationId xmlns:a16="http://schemas.microsoft.com/office/drawing/2014/main" id="{00000000-0008-0000-0100-0000073A0200}"/>
            </a:ext>
          </a:extLst>
        </xdr:cNvPr>
        <xdr:cNvCxnSpPr>
          <a:cxnSpLocks noChangeShapeType="1"/>
        </xdr:cNvCxnSpPr>
      </xdr:nvCxnSpPr>
      <xdr:spPr bwMode="auto">
        <a:xfrm>
          <a:off x="5495925" y="3990975"/>
          <a:ext cx="0" cy="219075"/>
        </a:xfrm>
        <a:prstGeom prst="straightConnector1">
          <a:avLst/>
        </a:prstGeom>
        <a:noFill/>
        <a:ln w="9525">
          <a:solidFill>
            <a:srgbClr val="000000"/>
          </a:solidFill>
          <a:round/>
          <a:headEnd type="oval" w="med" len="med"/>
          <a:tailEnd/>
        </a:ln>
        <a:extLst>
          <a:ext uri="{909E8E84-426E-40DD-AFC4-6F175D3DCCD1}">
            <a14:hiddenFill xmlns:a14="http://schemas.microsoft.com/office/drawing/2010/main">
              <a:noFill/>
            </a14:hiddenFill>
          </a:ext>
        </a:extLst>
      </xdr:spPr>
    </xdr:cxnSp>
    <xdr:clientData/>
  </xdr:twoCellAnchor>
  <xdr:twoCellAnchor>
    <xdr:from>
      <xdr:col>8</xdr:col>
      <xdr:colOff>323850</xdr:colOff>
      <xdr:row>27</xdr:row>
      <xdr:rowOff>0</xdr:rowOff>
    </xdr:from>
    <xdr:to>
      <xdr:col>8</xdr:col>
      <xdr:colOff>323850</xdr:colOff>
      <xdr:row>28</xdr:row>
      <xdr:rowOff>57150</xdr:rowOff>
    </xdr:to>
    <xdr:cxnSp macro="">
      <xdr:nvCxnSpPr>
        <xdr:cNvPr id="145931" name="AutoShape 32">
          <a:extLst>
            <a:ext uri="{FF2B5EF4-FFF2-40B4-BE49-F238E27FC236}">
              <a16:creationId xmlns:a16="http://schemas.microsoft.com/office/drawing/2014/main" id="{00000000-0008-0000-0100-00000B3A0200}"/>
            </a:ext>
          </a:extLst>
        </xdr:cNvPr>
        <xdr:cNvCxnSpPr>
          <a:cxnSpLocks noChangeShapeType="1"/>
        </xdr:cNvCxnSpPr>
      </xdr:nvCxnSpPr>
      <xdr:spPr bwMode="auto">
        <a:xfrm>
          <a:off x="4819650" y="4371975"/>
          <a:ext cx="0" cy="219075"/>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10</xdr:col>
      <xdr:colOff>304800</xdr:colOff>
      <xdr:row>27</xdr:row>
      <xdr:rowOff>9525</xdr:rowOff>
    </xdr:from>
    <xdr:to>
      <xdr:col>10</xdr:col>
      <xdr:colOff>304800</xdr:colOff>
      <xdr:row>28</xdr:row>
      <xdr:rowOff>66675</xdr:rowOff>
    </xdr:to>
    <xdr:cxnSp macro="">
      <xdr:nvCxnSpPr>
        <xdr:cNvPr id="145935" name="AutoShape 61">
          <a:extLst>
            <a:ext uri="{FF2B5EF4-FFF2-40B4-BE49-F238E27FC236}">
              <a16:creationId xmlns:a16="http://schemas.microsoft.com/office/drawing/2014/main" id="{00000000-0008-0000-0100-00000F3A0200}"/>
            </a:ext>
          </a:extLst>
        </xdr:cNvPr>
        <xdr:cNvCxnSpPr>
          <a:cxnSpLocks noChangeShapeType="1"/>
        </xdr:cNvCxnSpPr>
      </xdr:nvCxnSpPr>
      <xdr:spPr bwMode="auto">
        <a:xfrm>
          <a:off x="5495925" y="4381500"/>
          <a:ext cx="0" cy="219075"/>
        </a:xfrm>
        <a:prstGeom prst="straightConnector1">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5</xdr:col>
      <xdr:colOff>361950</xdr:colOff>
      <xdr:row>57</xdr:row>
      <xdr:rowOff>19050</xdr:rowOff>
    </xdr:from>
    <xdr:to>
      <xdr:col>7</xdr:col>
      <xdr:colOff>38100</xdr:colOff>
      <xdr:row>57</xdr:row>
      <xdr:rowOff>19050</xdr:rowOff>
    </xdr:to>
    <xdr:sp macro="" textlink="">
      <xdr:nvSpPr>
        <xdr:cNvPr id="145939" name="Line 69">
          <a:extLst>
            <a:ext uri="{FF2B5EF4-FFF2-40B4-BE49-F238E27FC236}">
              <a16:creationId xmlns:a16="http://schemas.microsoft.com/office/drawing/2014/main" id="{00000000-0008-0000-0100-0000133A0200}"/>
            </a:ext>
          </a:extLst>
        </xdr:cNvPr>
        <xdr:cNvSpPr>
          <a:spLocks noChangeShapeType="1"/>
        </xdr:cNvSpPr>
      </xdr:nvSpPr>
      <xdr:spPr bwMode="auto">
        <a:xfrm flipH="1">
          <a:off x="3028950" y="9248775"/>
          <a:ext cx="895350" cy="0"/>
        </a:xfrm>
        <a:prstGeom prst="line">
          <a:avLst/>
        </a:prstGeom>
        <a:noFill/>
        <a:ln w="25400">
          <a:solidFill>
            <a:srgbClr val="FF0000"/>
          </a:solidFill>
          <a:round/>
          <a:headEnd type="oval" w="med" len="me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114300</xdr:colOff>
      <xdr:row>56</xdr:row>
      <xdr:rowOff>76200</xdr:rowOff>
    </xdr:from>
    <xdr:to>
      <xdr:col>8</xdr:col>
      <xdr:colOff>304800</xdr:colOff>
      <xdr:row>58</xdr:row>
      <xdr:rowOff>28575</xdr:rowOff>
    </xdr:to>
    <xdr:sp macro="" textlink="">
      <xdr:nvSpPr>
        <xdr:cNvPr id="4166" name="Text Box 70">
          <a:extLst>
            <a:ext uri="{FF2B5EF4-FFF2-40B4-BE49-F238E27FC236}">
              <a16:creationId xmlns:a16="http://schemas.microsoft.com/office/drawing/2014/main" id="{00000000-0008-0000-0100-000046100000}"/>
            </a:ext>
          </a:extLst>
        </xdr:cNvPr>
        <xdr:cNvSpPr txBox="1">
          <a:spLocks noChangeArrowheads="1"/>
        </xdr:cNvSpPr>
      </xdr:nvSpPr>
      <xdr:spPr bwMode="auto">
        <a:xfrm>
          <a:off x="4000500" y="9144000"/>
          <a:ext cx="800100" cy="276225"/>
        </a:xfrm>
        <a:prstGeom prst="rect">
          <a:avLst/>
        </a:prstGeom>
        <a:noFill/>
        <a:ln w="9525">
          <a:noFill/>
          <a:miter lim="800000"/>
          <a:headEnd/>
          <a:tailEnd/>
        </a:ln>
      </xdr:spPr>
      <xdr:txBody>
        <a:bodyPr vertOverflow="clip" wrap="square" lIns="27432" tIns="22860" rIns="0" bIns="0" anchor="t" upright="1"/>
        <a:lstStyle/>
        <a:p>
          <a:pPr algn="l" rtl="0">
            <a:defRPr sz="1000"/>
          </a:pPr>
          <a:r>
            <a:rPr lang="nl-BE" sz="1000" b="1" i="0" u="none" strike="noStrike" baseline="0">
              <a:solidFill>
                <a:srgbClr val="FF0000"/>
              </a:solidFill>
              <a:latin typeface="Arial"/>
              <a:cs typeface="Arial"/>
            </a:rPr>
            <a:t>Verbruik</a:t>
          </a:r>
        </a:p>
      </xdr:txBody>
    </xdr:sp>
    <xdr:clientData/>
  </xdr:twoCellAnchor>
  <xdr:twoCellAnchor>
    <xdr:from>
      <xdr:col>4</xdr:col>
      <xdr:colOff>400050</xdr:colOff>
      <xdr:row>53</xdr:row>
      <xdr:rowOff>28575</xdr:rowOff>
    </xdr:from>
    <xdr:to>
      <xdr:col>7</xdr:col>
      <xdr:colOff>57150</xdr:colOff>
      <xdr:row>53</xdr:row>
      <xdr:rowOff>28575</xdr:rowOff>
    </xdr:to>
    <xdr:sp macro="" textlink="">
      <xdr:nvSpPr>
        <xdr:cNvPr id="145941" name="Line 71">
          <a:extLst>
            <a:ext uri="{FF2B5EF4-FFF2-40B4-BE49-F238E27FC236}">
              <a16:creationId xmlns:a16="http://schemas.microsoft.com/office/drawing/2014/main" id="{00000000-0008-0000-0100-0000153A0200}"/>
            </a:ext>
          </a:extLst>
        </xdr:cNvPr>
        <xdr:cNvSpPr>
          <a:spLocks noChangeShapeType="1"/>
        </xdr:cNvSpPr>
      </xdr:nvSpPr>
      <xdr:spPr bwMode="auto">
        <a:xfrm flipH="1">
          <a:off x="2457450" y="8610600"/>
          <a:ext cx="1485900" cy="0"/>
        </a:xfrm>
        <a:prstGeom prst="line">
          <a:avLst/>
        </a:prstGeom>
        <a:noFill/>
        <a:ln w="25400">
          <a:solidFill>
            <a:srgbClr val="3366FF"/>
          </a:solidFill>
          <a:round/>
          <a:headEnd type="oval" w="med" len="me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133350</xdr:colOff>
      <xdr:row>52</xdr:row>
      <xdr:rowOff>95250</xdr:rowOff>
    </xdr:from>
    <xdr:to>
      <xdr:col>8</xdr:col>
      <xdr:colOff>323850</xdr:colOff>
      <xdr:row>54</xdr:row>
      <xdr:rowOff>47625</xdr:rowOff>
    </xdr:to>
    <xdr:sp macro="" textlink="">
      <xdr:nvSpPr>
        <xdr:cNvPr id="4168" name="Text Box 72">
          <a:extLst>
            <a:ext uri="{FF2B5EF4-FFF2-40B4-BE49-F238E27FC236}">
              <a16:creationId xmlns:a16="http://schemas.microsoft.com/office/drawing/2014/main" id="{00000000-0008-0000-0100-000048100000}"/>
            </a:ext>
          </a:extLst>
        </xdr:cNvPr>
        <xdr:cNvSpPr txBox="1">
          <a:spLocks noChangeArrowheads="1"/>
        </xdr:cNvSpPr>
      </xdr:nvSpPr>
      <xdr:spPr bwMode="auto">
        <a:xfrm>
          <a:off x="4019550" y="8515350"/>
          <a:ext cx="800100" cy="276225"/>
        </a:xfrm>
        <a:prstGeom prst="rect">
          <a:avLst/>
        </a:prstGeom>
        <a:noFill/>
        <a:ln w="9525">
          <a:noFill/>
          <a:miter lim="800000"/>
          <a:headEnd/>
          <a:tailEnd/>
        </a:ln>
      </xdr:spPr>
      <xdr:txBody>
        <a:bodyPr vertOverflow="clip" wrap="square" lIns="27432" tIns="22860" rIns="0" bIns="0" anchor="t" upright="1"/>
        <a:lstStyle/>
        <a:p>
          <a:pPr algn="l" rtl="0">
            <a:defRPr sz="1000"/>
          </a:pPr>
          <a:r>
            <a:rPr lang="nl-BE" sz="1000" b="1" i="0" u="none" strike="noStrike" baseline="0">
              <a:solidFill>
                <a:srgbClr val="3366FF"/>
              </a:solidFill>
              <a:latin typeface="Arial"/>
              <a:cs typeface="Arial"/>
            </a:rPr>
            <a:t>Injectie</a:t>
          </a:r>
        </a:p>
      </xdr:txBody>
    </xdr:sp>
    <xdr:clientData/>
  </xdr:twoCellAnchor>
  <xdr:twoCellAnchor>
    <xdr:from>
      <xdr:col>1</xdr:col>
      <xdr:colOff>314325</xdr:colOff>
      <xdr:row>48</xdr:row>
      <xdr:rowOff>47625</xdr:rowOff>
    </xdr:from>
    <xdr:to>
      <xdr:col>5</xdr:col>
      <xdr:colOff>400050</xdr:colOff>
      <xdr:row>63</xdr:row>
      <xdr:rowOff>142875</xdr:rowOff>
    </xdr:to>
    <xdr:sp macro="" textlink="">
      <xdr:nvSpPr>
        <xdr:cNvPr id="145943" name="AutoShape 78">
          <a:extLst>
            <a:ext uri="{FF2B5EF4-FFF2-40B4-BE49-F238E27FC236}">
              <a16:creationId xmlns:a16="http://schemas.microsoft.com/office/drawing/2014/main" id="{00000000-0008-0000-0100-0000173A0200}"/>
            </a:ext>
          </a:extLst>
        </xdr:cNvPr>
        <xdr:cNvSpPr>
          <a:spLocks noChangeArrowheads="1"/>
        </xdr:cNvSpPr>
      </xdr:nvSpPr>
      <xdr:spPr bwMode="auto">
        <a:xfrm rot="2700000">
          <a:off x="542925" y="7820025"/>
          <a:ext cx="2524125" cy="2524125"/>
        </a:xfrm>
        <a:prstGeom prst="plus">
          <a:avLst>
            <a:gd name="adj" fmla="val 49338"/>
          </a:avLst>
        </a:prstGeom>
        <a:solidFill>
          <a:srgbClr val="FF0000"/>
        </a:solidFill>
        <a:ln w="9525">
          <a:solidFill>
            <a:srgbClr val="FF0000"/>
          </a:solidFill>
          <a:miter lim="800000"/>
          <a:headEnd/>
          <a:tailEnd/>
        </a:ln>
      </xdr:spPr>
    </xdr:sp>
    <xdr:clientData/>
  </xdr:twoCellAnchor>
  <xdr:twoCellAnchor editAs="oneCell">
    <xdr:from>
      <xdr:col>0</xdr:col>
      <xdr:colOff>161925</xdr:colOff>
      <xdr:row>72</xdr:row>
      <xdr:rowOff>66675</xdr:rowOff>
    </xdr:from>
    <xdr:to>
      <xdr:col>11</xdr:col>
      <xdr:colOff>9525</xdr:colOff>
      <xdr:row>98</xdr:row>
      <xdr:rowOff>142875</xdr:rowOff>
    </xdr:to>
    <xdr:pic>
      <xdr:nvPicPr>
        <xdr:cNvPr id="145944" name="Picture 1324">
          <a:extLst>
            <a:ext uri="{FF2B5EF4-FFF2-40B4-BE49-F238E27FC236}">
              <a16:creationId xmlns:a16="http://schemas.microsoft.com/office/drawing/2014/main" id="{00000000-0008-0000-0100-0000183A02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925" y="11725275"/>
          <a:ext cx="5648325" cy="428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57150</xdr:colOff>
      <xdr:row>104</xdr:row>
      <xdr:rowOff>66675</xdr:rowOff>
    </xdr:from>
    <xdr:to>
      <xdr:col>5</xdr:col>
      <xdr:colOff>428274</xdr:colOff>
      <xdr:row>129</xdr:row>
      <xdr:rowOff>123312</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a:stretch>
          <a:fillRect/>
        </a:stretch>
      </xdr:blipFill>
      <xdr:spPr>
        <a:xfrm>
          <a:off x="285750" y="16906875"/>
          <a:ext cx="2809524" cy="4104762"/>
        </a:xfrm>
        <a:prstGeom prst="rect">
          <a:avLst/>
        </a:prstGeom>
      </xdr:spPr>
    </xdr:pic>
    <xdr:clientData/>
  </xdr:twoCellAnchor>
  <xdr:twoCellAnchor editAs="oneCell">
    <xdr:from>
      <xdr:col>1</xdr:col>
      <xdr:colOff>0</xdr:colOff>
      <xdr:row>156</xdr:row>
      <xdr:rowOff>0</xdr:rowOff>
    </xdr:from>
    <xdr:to>
      <xdr:col>10</xdr:col>
      <xdr:colOff>66046</xdr:colOff>
      <xdr:row>167</xdr:row>
      <xdr:rowOff>152158</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a:stretch>
          <a:fillRect/>
        </a:stretch>
      </xdr:blipFill>
      <xdr:spPr>
        <a:xfrm>
          <a:off x="228600" y="25260300"/>
          <a:ext cx="5028571" cy="1933333"/>
        </a:xfrm>
        <a:prstGeom prst="rect">
          <a:avLst/>
        </a:prstGeom>
      </xdr:spPr>
    </xdr:pic>
    <xdr:clientData/>
  </xdr:twoCellAnchor>
  <xdr:twoCellAnchor editAs="oneCell">
    <xdr:from>
      <xdr:col>1</xdr:col>
      <xdr:colOff>0</xdr:colOff>
      <xdr:row>143</xdr:row>
      <xdr:rowOff>0</xdr:rowOff>
    </xdr:from>
    <xdr:to>
      <xdr:col>8</xdr:col>
      <xdr:colOff>561371</xdr:colOff>
      <xdr:row>154</xdr:row>
      <xdr:rowOff>133111</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6"/>
        <a:stretch>
          <a:fillRect/>
        </a:stretch>
      </xdr:blipFill>
      <xdr:spPr>
        <a:xfrm>
          <a:off x="228600" y="23155275"/>
          <a:ext cx="4828571" cy="19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342900</xdr:colOff>
      <xdr:row>54</xdr:row>
      <xdr:rowOff>9524</xdr:rowOff>
    </xdr:from>
    <xdr:to>
      <xdr:col>6</xdr:col>
      <xdr:colOff>342900</xdr:colOff>
      <xdr:row>85</xdr:row>
      <xdr:rowOff>29849</xdr:rowOff>
    </xdr:to>
    <xdr:cxnSp macro="">
      <xdr:nvCxnSpPr>
        <xdr:cNvPr id="3" name="Rechte verbindingslijn 2">
          <a:extLst>
            <a:ext uri="{FF2B5EF4-FFF2-40B4-BE49-F238E27FC236}">
              <a16:creationId xmlns:a16="http://schemas.microsoft.com/office/drawing/2014/main" id="{00000000-0008-0000-0300-000003000000}"/>
            </a:ext>
          </a:extLst>
        </xdr:cNvPr>
        <xdr:cNvCxnSpPr/>
      </xdr:nvCxnSpPr>
      <xdr:spPr>
        <a:xfrm rot="5400000">
          <a:off x="2194875" y="11273474"/>
          <a:ext cx="504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pageSetUpPr fitToPage="1"/>
  </sheetPr>
  <dimension ref="A1:V47"/>
  <sheetViews>
    <sheetView tabSelected="1" topLeftCell="A13" zoomScaleNormal="100" workbookViewId="0">
      <selection activeCell="M40" sqref="M40"/>
    </sheetView>
  </sheetViews>
  <sheetFormatPr defaultRowHeight="12.75" x14ac:dyDescent="0.2"/>
  <cols>
    <col min="1" max="1" width="3.42578125" style="12" customWidth="1"/>
    <col min="2" max="2" width="8.42578125" style="12" customWidth="1"/>
    <col min="3" max="3" width="3.140625" style="12" customWidth="1"/>
    <col min="4" max="6" width="8.42578125" style="12" customWidth="1"/>
    <col min="7" max="7" width="2.42578125" style="12" customWidth="1"/>
    <col min="8" max="8" width="3" style="12" bestFit="1" customWidth="1"/>
    <col min="9" max="9" width="16.7109375" style="12" customWidth="1"/>
    <col min="10" max="10" width="5.7109375" style="12" customWidth="1"/>
    <col min="11" max="11" width="15.7109375" style="12" customWidth="1"/>
    <col min="12" max="12" width="5.7109375" style="12" customWidth="1"/>
    <col min="13" max="13" width="16.7109375" style="12" customWidth="1"/>
    <col min="14" max="14" width="5.7109375" style="12" customWidth="1"/>
    <col min="15" max="15" width="15.7109375" style="12" customWidth="1"/>
    <col min="16" max="16" width="6.7109375" style="12" customWidth="1"/>
    <col min="17" max="17" width="16.7109375" style="12" customWidth="1"/>
    <col min="18" max="18" width="5.7109375" style="12" customWidth="1"/>
    <col min="19" max="19" width="15.7109375" style="12" customWidth="1"/>
    <col min="20" max="16384" width="9.140625" style="12"/>
  </cols>
  <sheetData>
    <row r="1" spans="2:11" s="4" customFormat="1" ht="12.75" customHeight="1" x14ac:dyDescent="0.2"/>
    <row r="2" spans="2:11" ht="12.75" customHeight="1" x14ac:dyDescent="0.2">
      <c r="B2" s="123" t="s">
        <v>119</v>
      </c>
      <c r="C2" s="123"/>
      <c r="D2" s="123"/>
      <c r="E2" s="123"/>
      <c r="F2" s="123"/>
      <c r="G2" s="123"/>
      <c r="H2" s="123"/>
      <c r="I2" s="123"/>
      <c r="J2" s="123"/>
      <c r="K2" s="123"/>
    </row>
    <row r="3" spans="2:11" ht="12.75" customHeight="1" x14ac:dyDescent="0.2">
      <c r="B3" s="123"/>
      <c r="C3" s="123"/>
      <c r="D3" s="123"/>
      <c r="E3" s="123"/>
      <c r="F3" s="123"/>
      <c r="G3" s="123"/>
      <c r="H3" s="123"/>
      <c r="I3" s="123"/>
      <c r="J3" s="123"/>
      <c r="K3" s="123"/>
    </row>
    <row r="4" spans="2:11" ht="12.75" customHeight="1" x14ac:dyDescent="0.3">
      <c r="D4" s="5"/>
      <c r="E4" s="5"/>
      <c r="F4" s="5"/>
      <c r="G4" s="5"/>
      <c r="H4" s="13"/>
    </row>
    <row r="5" spans="2:11" ht="12.75" customHeight="1" x14ac:dyDescent="0.3">
      <c r="D5" s="5"/>
      <c r="E5" s="5"/>
      <c r="F5" s="5"/>
      <c r="G5" s="5"/>
      <c r="H5" s="13"/>
    </row>
    <row r="6" spans="2:11" ht="12.75" customHeight="1" x14ac:dyDescent="0.3">
      <c r="D6" s="5"/>
      <c r="E6" s="5"/>
      <c r="F6" s="5"/>
      <c r="G6" s="5"/>
      <c r="H6" s="13"/>
    </row>
    <row r="7" spans="2:11" ht="12.75" customHeight="1" x14ac:dyDescent="0.3">
      <c r="B7" s="2" t="s">
        <v>47</v>
      </c>
      <c r="C7" s="2"/>
      <c r="D7" s="29"/>
      <c r="E7" s="29"/>
      <c r="F7" s="2"/>
      <c r="G7" s="91"/>
      <c r="H7" s="13"/>
    </row>
    <row r="8" spans="2:11" ht="12.75" customHeight="1" x14ac:dyDescent="0.3">
      <c r="B8" s="2" t="s">
        <v>46</v>
      </c>
      <c r="C8" s="2"/>
      <c r="D8" s="30"/>
      <c r="E8" s="29"/>
      <c r="F8" s="29"/>
      <c r="G8" s="92"/>
      <c r="H8" s="13"/>
    </row>
    <row r="9" spans="2:11" ht="12.75" customHeight="1" x14ac:dyDescent="0.3">
      <c r="B9" s="2"/>
      <c r="C9" s="2"/>
      <c r="D9" s="29"/>
      <c r="E9" s="29"/>
      <c r="F9" s="29"/>
      <c r="G9" s="29"/>
      <c r="H9" s="13"/>
    </row>
    <row r="10" spans="2:11" ht="12.75" customHeight="1" x14ac:dyDescent="0.3">
      <c r="D10" s="5"/>
      <c r="E10" s="5"/>
      <c r="F10" s="5"/>
      <c r="G10" s="5"/>
      <c r="H10" s="13"/>
    </row>
    <row r="11" spans="2:11" ht="12.75" customHeight="1" x14ac:dyDescent="0.3">
      <c r="D11" s="5"/>
    </row>
    <row r="12" spans="2:11" ht="12.75" customHeight="1" x14ac:dyDescent="0.3">
      <c r="D12" s="5"/>
    </row>
    <row r="13" spans="2:11" ht="12.75" customHeight="1" x14ac:dyDescent="0.3">
      <c r="D13" s="5"/>
      <c r="E13" s="5"/>
      <c r="F13" s="5"/>
      <c r="G13" s="5"/>
      <c r="H13" s="13"/>
    </row>
    <row r="14" spans="2:11" ht="12.75" customHeight="1" x14ac:dyDescent="0.3">
      <c r="D14" s="5"/>
      <c r="E14" s="5"/>
      <c r="F14" s="5"/>
      <c r="G14" s="5"/>
      <c r="H14" s="13"/>
    </row>
    <row r="15" spans="2:11" ht="12.75" customHeight="1" x14ac:dyDescent="0.3">
      <c r="D15" s="5"/>
      <c r="E15" s="5"/>
      <c r="F15" s="5"/>
      <c r="G15" s="5"/>
      <c r="H15" s="13"/>
    </row>
    <row r="16" spans="2:11" ht="12.75" customHeight="1" x14ac:dyDescent="0.2">
      <c r="D16" s="14"/>
      <c r="E16" s="14"/>
      <c r="F16" s="14"/>
    </row>
    <row r="17" spans="2:21" ht="12.75" customHeight="1" x14ac:dyDescent="0.2">
      <c r="D17" s="14"/>
      <c r="E17" s="14"/>
      <c r="F17" s="14"/>
    </row>
    <row r="18" spans="2:21" ht="12.75" customHeight="1" x14ac:dyDescent="0.2">
      <c r="D18" s="14"/>
      <c r="E18" s="14"/>
      <c r="F18" s="14"/>
    </row>
    <row r="19" spans="2:21" ht="12.75" customHeight="1" x14ac:dyDescent="0.2">
      <c r="D19" s="14"/>
      <c r="E19" s="14"/>
      <c r="F19" s="14"/>
    </row>
    <row r="20" spans="2:21" ht="12.75" customHeight="1" x14ac:dyDescent="0.2">
      <c r="D20" s="14"/>
      <c r="E20" s="14"/>
      <c r="F20" s="14"/>
    </row>
    <row r="21" spans="2:21" ht="12.75" customHeight="1" x14ac:dyDescent="0.2">
      <c r="D21" s="14"/>
      <c r="E21" s="14"/>
      <c r="F21" s="14"/>
    </row>
    <row r="24" spans="2:21" x14ac:dyDescent="0.2">
      <c r="B24" s="119" t="s">
        <v>44</v>
      </c>
      <c r="C24" s="120"/>
      <c r="D24" s="120"/>
      <c r="E24" s="120"/>
      <c r="F24" s="121"/>
      <c r="K24" s="117" t="s">
        <v>41</v>
      </c>
      <c r="L24" s="15"/>
      <c r="M24" s="15"/>
      <c r="N24" s="15"/>
      <c r="O24" s="117" t="s">
        <v>37</v>
      </c>
      <c r="P24" s="15"/>
      <c r="Q24" s="15"/>
      <c r="R24" s="15"/>
      <c r="S24" s="117" t="s">
        <v>45</v>
      </c>
    </row>
    <row r="25" spans="2:21" x14ac:dyDescent="0.2">
      <c r="B25" s="119" t="s">
        <v>43</v>
      </c>
      <c r="C25" s="122"/>
      <c r="D25" s="119" t="s">
        <v>42</v>
      </c>
      <c r="E25" s="120"/>
      <c r="F25" s="121"/>
      <c r="K25" s="118"/>
      <c r="L25" s="15"/>
      <c r="M25" s="15"/>
      <c r="N25" s="15"/>
      <c r="O25" s="118"/>
      <c r="P25" s="15"/>
      <c r="Q25" s="15"/>
      <c r="R25" s="15"/>
      <c r="S25" s="118"/>
    </row>
    <row r="26" spans="2:21" x14ac:dyDescent="0.2">
      <c r="H26" s="17"/>
      <c r="I26" s="17"/>
      <c r="J26" s="17"/>
      <c r="K26" s="48"/>
      <c r="L26" s="16"/>
      <c r="M26" s="16"/>
      <c r="N26" s="16"/>
      <c r="O26" s="48"/>
      <c r="P26" s="16"/>
      <c r="Q26" s="16"/>
      <c r="R26" s="16"/>
      <c r="S26" s="48"/>
      <c r="T26" s="3"/>
      <c r="U26" s="3"/>
    </row>
    <row r="27" spans="2:21" x14ac:dyDescent="0.2">
      <c r="H27" s="17"/>
      <c r="I27" s="17" t="s">
        <v>38</v>
      </c>
      <c r="J27" s="17"/>
      <c r="K27" s="18"/>
      <c r="L27" s="17"/>
      <c r="M27" s="17" t="s">
        <v>38</v>
      </c>
      <c r="N27" s="17"/>
      <c r="O27" s="47"/>
      <c r="P27" s="17"/>
      <c r="Q27" s="17" t="s">
        <v>38</v>
      </c>
      <c r="R27" s="17"/>
      <c r="S27" s="18"/>
      <c r="T27" s="3"/>
      <c r="U27" s="3"/>
    </row>
    <row r="28" spans="2:21" x14ac:dyDescent="0.2">
      <c r="H28" s="17"/>
      <c r="I28" s="17"/>
      <c r="J28" s="17"/>
      <c r="K28" s="46"/>
      <c r="L28" s="17"/>
      <c r="M28" s="17"/>
      <c r="N28" s="17"/>
      <c r="O28" s="46"/>
      <c r="P28" s="17"/>
      <c r="Q28" s="17"/>
      <c r="R28" s="17"/>
      <c r="S28" s="46"/>
      <c r="T28" s="9"/>
      <c r="U28" s="3"/>
    </row>
    <row r="29" spans="2:21" x14ac:dyDescent="0.2">
      <c r="H29" s="17"/>
      <c r="I29" s="17"/>
      <c r="J29" s="17"/>
      <c r="K29" s="46"/>
      <c r="L29" s="17"/>
      <c r="M29" s="17"/>
      <c r="N29" s="17"/>
      <c r="O29" s="46"/>
      <c r="P29" s="17"/>
      <c r="Q29" s="17"/>
      <c r="R29" s="17"/>
      <c r="S29" s="46"/>
      <c r="T29" s="9"/>
      <c r="U29" s="3"/>
    </row>
    <row r="30" spans="2:21" x14ac:dyDescent="0.2">
      <c r="D30" s="31">
        <v>0</v>
      </c>
      <c r="H30" s="17"/>
      <c r="I30" s="17"/>
      <c r="J30" s="17"/>
      <c r="K30" s="24"/>
      <c r="L30" s="25"/>
      <c r="M30" s="25"/>
      <c r="N30" s="25"/>
      <c r="O30" s="24"/>
      <c r="P30" s="25"/>
      <c r="Q30" s="25"/>
      <c r="R30" s="25"/>
      <c r="S30" s="24"/>
      <c r="T30" s="3"/>
      <c r="U30" s="3"/>
    </row>
    <row r="31" spans="2:21" x14ac:dyDescent="0.2">
      <c r="D31" s="23"/>
      <c r="H31" s="17"/>
      <c r="I31" s="17" t="s">
        <v>39</v>
      </c>
      <c r="J31" s="17"/>
      <c r="K31" s="46"/>
      <c r="L31" s="17"/>
      <c r="M31" s="17" t="s">
        <v>39</v>
      </c>
      <c r="N31" s="17"/>
      <c r="O31" s="46"/>
      <c r="P31" s="17"/>
      <c r="Q31" s="17" t="s">
        <v>39</v>
      </c>
      <c r="R31" s="17"/>
      <c r="S31" s="46"/>
      <c r="T31" s="3"/>
      <c r="U31" s="3"/>
    </row>
    <row r="32" spans="2:21" x14ac:dyDescent="0.2">
      <c r="H32" s="17"/>
      <c r="I32" s="17"/>
      <c r="J32" s="17"/>
      <c r="K32" s="46"/>
      <c r="L32" s="17"/>
      <c r="M32" s="17"/>
      <c r="N32" s="17"/>
      <c r="O32" s="46"/>
      <c r="P32" s="17"/>
      <c r="Q32" s="17"/>
      <c r="R32" s="17"/>
      <c r="S32" s="46"/>
      <c r="T32" s="9"/>
      <c r="U32" s="3"/>
    </row>
    <row r="33" spans="1:22" x14ac:dyDescent="0.2">
      <c r="H33" s="17"/>
      <c r="I33" s="17"/>
      <c r="J33" s="17"/>
      <c r="K33" s="46"/>
      <c r="L33" s="17"/>
      <c r="M33" s="17"/>
      <c r="N33" s="17"/>
      <c r="O33" s="46"/>
      <c r="P33" s="17"/>
      <c r="Q33" s="17"/>
      <c r="R33" s="17"/>
      <c r="S33" s="46"/>
      <c r="T33" s="9"/>
      <c r="U33" s="3"/>
    </row>
    <row r="34" spans="1:22" x14ac:dyDescent="0.2">
      <c r="E34" s="31">
        <v>0</v>
      </c>
      <c r="H34" s="17"/>
      <c r="I34" s="17"/>
      <c r="J34" s="17"/>
      <c r="K34" s="24"/>
      <c r="L34" s="25"/>
      <c r="M34" s="25"/>
      <c r="N34" s="25"/>
      <c r="O34" s="24"/>
      <c r="P34" s="25"/>
      <c r="Q34" s="25"/>
      <c r="R34" s="25"/>
      <c r="S34" s="24"/>
      <c r="T34" s="3"/>
      <c r="U34" s="3"/>
    </row>
    <row r="35" spans="1:22" x14ac:dyDescent="0.2">
      <c r="E35" s="23"/>
      <c r="H35" s="17"/>
      <c r="I35" s="17" t="s">
        <v>40</v>
      </c>
      <c r="J35" s="17"/>
      <c r="K35" s="46"/>
      <c r="L35" s="17"/>
      <c r="M35" s="17" t="s">
        <v>40</v>
      </c>
      <c r="N35" s="17"/>
      <c r="O35" s="46"/>
      <c r="P35" s="17"/>
      <c r="Q35" s="17" t="s">
        <v>40</v>
      </c>
      <c r="R35" s="17"/>
      <c r="S35" s="46"/>
      <c r="T35" s="3"/>
      <c r="U35" s="3"/>
    </row>
    <row r="36" spans="1:22" x14ac:dyDescent="0.2">
      <c r="H36" s="17"/>
      <c r="I36" s="17"/>
      <c r="J36" s="17"/>
      <c r="K36" s="46"/>
      <c r="L36" s="17"/>
      <c r="M36" s="17"/>
      <c r="N36" s="17"/>
      <c r="O36" s="46"/>
      <c r="P36" s="17"/>
      <c r="Q36" s="17"/>
      <c r="R36" s="17"/>
      <c r="S36" s="46"/>
      <c r="T36" s="9"/>
      <c r="U36" s="3"/>
    </row>
    <row r="37" spans="1:22" x14ac:dyDescent="0.2">
      <c r="F37" s="23"/>
      <c r="H37" s="17"/>
      <c r="I37" s="17"/>
      <c r="J37" s="17"/>
      <c r="K37" s="24"/>
      <c r="L37" s="25"/>
      <c r="M37" s="25"/>
      <c r="N37" s="25"/>
      <c r="O37" s="24"/>
      <c r="P37" s="25"/>
      <c r="Q37" s="25"/>
      <c r="R37" s="25"/>
      <c r="S37" s="24"/>
      <c r="T37" s="3"/>
      <c r="U37" s="3"/>
    </row>
    <row r="38" spans="1:22" x14ac:dyDescent="0.2">
      <c r="B38" s="31">
        <v>0</v>
      </c>
      <c r="C38" s="6"/>
      <c r="F38" s="31">
        <v>0</v>
      </c>
      <c r="H38" s="17"/>
      <c r="I38" s="17"/>
      <c r="J38" s="17"/>
      <c r="K38" s="51"/>
      <c r="L38" s="17"/>
      <c r="M38" s="17"/>
      <c r="N38" s="17"/>
      <c r="O38" s="51"/>
      <c r="P38" s="17"/>
      <c r="Q38" s="17"/>
      <c r="R38" s="17"/>
      <c r="S38" s="51"/>
      <c r="T38" s="3"/>
      <c r="U38" s="3"/>
    </row>
    <row r="39" spans="1:22" x14ac:dyDescent="0.2">
      <c r="H39" s="17"/>
      <c r="I39" s="17"/>
      <c r="J39" s="17"/>
      <c r="K39" s="1"/>
      <c r="L39" s="17"/>
      <c r="M39" s="17"/>
      <c r="N39" s="17"/>
      <c r="O39" s="1"/>
      <c r="P39" s="17"/>
      <c r="Q39" s="17"/>
      <c r="R39" s="17"/>
      <c r="S39" s="1"/>
      <c r="T39" s="9"/>
      <c r="U39" s="3"/>
    </row>
    <row r="40" spans="1:22" x14ac:dyDescent="0.2">
      <c r="C40" s="17"/>
      <c r="D40" s="17"/>
      <c r="F40" s="3"/>
      <c r="H40" s="19"/>
      <c r="I40" s="32"/>
      <c r="J40" s="20"/>
      <c r="K40" s="50"/>
      <c r="L40" s="19"/>
      <c r="M40" s="52"/>
      <c r="N40" s="21"/>
      <c r="O40" s="50"/>
      <c r="P40" s="19"/>
      <c r="Q40" s="10"/>
      <c r="R40" s="21"/>
      <c r="S40" s="50"/>
      <c r="T40" s="3"/>
      <c r="U40" s="3"/>
    </row>
    <row r="41" spans="1:22" x14ac:dyDescent="0.2">
      <c r="A41" s="3"/>
      <c r="B41" s="3"/>
      <c r="C41" s="3"/>
      <c r="D41" s="3"/>
      <c r="E41" s="3"/>
      <c r="F41" s="3"/>
      <c r="G41" s="3"/>
      <c r="I41" s="33">
        <v>0</v>
      </c>
      <c r="J41" s="21"/>
      <c r="K41" s="22"/>
      <c r="L41" s="21"/>
      <c r="M41" s="33">
        <v>0</v>
      </c>
      <c r="N41" s="21"/>
      <c r="O41" s="22"/>
      <c r="P41" s="21"/>
      <c r="Q41" s="11">
        <v>0</v>
      </c>
      <c r="S41" s="16"/>
      <c r="T41" s="3"/>
      <c r="U41" s="3"/>
    </row>
    <row r="42" spans="1:22" ht="13.5" thickBot="1" x14ac:dyDescent="0.25">
      <c r="A42" s="3"/>
      <c r="B42" s="3"/>
      <c r="C42" s="3"/>
      <c r="D42" s="3"/>
      <c r="E42" s="3"/>
      <c r="F42" s="9"/>
      <c r="G42" s="7"/>
      <c r="H42" s="4"/>
      <c r="I42" s="4"/>
      <c r="J42" s="4"/>
      <c r="K42" s="4"/>
      <c r="L42" s="4"/>
      <c r="M42" s="4"/>
      <c r="N42" s="4"/>
      <c r="O42" s="4"/>
      <c r="P42" s="4"/>
      <c r="Q42" s="4"/>
      <c r="R42" s="4"/>
      <c r="S42" s="4"/>
      <c r="T42" s="3"/>
      <c r="U42" s="3"/>
    </row>
    <row r="43" spans="1:22" ht="13.5" thickBot="1" x14ac:dyDescent="0.25">
      <c r="A43" s="114"/>
      <c r="B43" s="3"/>
      <c r="C43" s="3"/>
      <c r="D43" s="8"/>
      <c r="E43" s="8"/>
      <c r="F43" s="3"/>
      <c r="G43" s="115"/>
      <c r="H43" s="25"/>
      <c r="I43" s="25"/>
      <c r="J43" s="25"/>
      <c r="K43" s="1"/>
      <c r="L43" s="4"/>
      <c r="M43" s="4"/>
      <c r="N43" s="26" t="s">
        <v>48</v>
      </c>
      <c r="O43" s="27">
        <f>Berekening!D90</f>
        <v>0</v>
      </c>
      <c r="P43" s="4"/>
      <c r="Q43" s="4"/>
      <c r="R43" s="26" t="s">
        <v>49</v>
      </c>
      <c r="S43" s="27">
        <f>Berekening!D89</f>
        <v>0</v>
      </c>
      <c r="T43" s="4"/>
      <c r="U43" s="4"/>
      <c r="V43" s="4"/>
    </row>
    <row r="44" spans="1:22" x14ac:dyDescent="0.2">
      <c r="A44" s="114"/>
      <c r="B44" s="3"/>
      <c r="C44" s="3"/>
      <c r="D44" s="8"/>
      <c r="E44" s="3"/>
      <c r="F44" s="3"/>
      <c r="G44" s="116"/>
      <c r="H44" s="3"/>
      <c r="I44" s="3"/>
      <c r="J44" s="3"/>
      <c r="K44" s="3"/>
      <c r="L44" s="3"/>
      <c r="M44" s="3"/>
      <c r="N44" s="3"/>
      <c r="O44" s="3"/>
      <c r="P44" s="3"/>
      <c r="Q44" s="3"/>
      <c r="R44" s="28"/>
      <c r="S44" s="44"/>
      <c r="T44" s="3"/>
      <c r="U44" s="3"/>
      <c r="V44" s="4"/>
    </row>
    <row r="45" spans="1:22" x14ac:dyDescent="0.2">
      <c r="A45" s="114"/>
      <c r="B45" s="3"/>
      <c r="C45" s="3"/>
      <c r="D45" s="3"/>
      <c r="E45" s="3"/>
      <c r="F45" s="4"/>
      <c r="G45" s="116"/>
      <c r="H45" s="3"/>
      <c r="I45" s="3"/>
      <c r="J45" s="3"/>
      <c r="K45" s="3"/>
      <c r="L45" s="3"/>
      <c r="M45" s="3"/>
      <c r="N45" s="3"/>
      <c r="O45" s="3"/>
      <c r="P45" s="3"/>
      <c r="Q45" s="3"/>
      <c r="R45" s="3"/>
      <c r="S45" s="3"/>
      <c r="T45" s="3"/>
      <c r="U45" s="3"/>
      <c r="V45" s="4"/>
    </row>
    <row r="46" spans="1:22" x14ac:dyDescent="0.2">
      <c r="A46" s="4"/>
      <c r="B46" s="4"/>
      <c r="C46" s="4"/>
      <c r="D46" s="4"/>
      <c r="E46" s="4"/>
      <c r="F46" s="4"/>
      <c r="G46" s="4"/>
      <c r="H46" s="4"/>
      <c r="I46" s="4"/>
      <c r="J46" s="4"/>
      <c r="K46" s="4"/>
      <c r="L46" s="4"/>
      <c r="M46" s="4"/>
      <c r="N46" s="4"/>
      <c r="O46" s="4"/>
      <c r="P46" s="4"/>
      <c r="Q46" s="4"/>
      <c r="R46" s="4"/>
      <c r="S46" s="4"/>
      <c r="T46" s="4"/>
      <c r="U46" s="4"/>
      <c r="V46" s="4"/>
    </row>
    <row r="47" spans="1:22" x14ac:dyDescent="0.2">
      <c r="A47" s="4"/>
      <c r="B47" s="4"/>
      <c r="C47" s="4"/>
      <c r="D47" s="4"/>
      <c r="E47" s="4"/>
      <c r="G47" s="4"/>
      <c r="H47" s="4"/>
      <c r="I47" s="4"/>
      <c r="J47" s="4"/>
      <c r="K47" s="4"/>
      <c r="L47" s="4"/>
      <c r="M47" s="4"/>
      <c r="N47" s="4"/>
      <c r="O47" s="4"/>
      <c r="P47" s="4"/>
      <c r="Q47" s="4"/>
      <c r="R47" s="4"/>
      <c r="S47" s="4"/>
      <c r="T47" s="4"/>
      <c r="U47" s="4"/>
      <c r="V47" s="4"/>
    </row>
  </sheetData>
  <sheetProtection password="FB00" sheet="1" objects="1" scenarios="1" selectLockedCells="1"/>
  <mergeCells count="9">
    <mergeCell ref="B2:K3"/>
    <mergeCell ref="K24:K25"/>
    <mergeCell ref="A43:A45"/>
    <mergeCell ref="G43:G45"/>
    <mergeCell ref="O24:O25"/>
    <mergeCell ref="S24:S25"/>
    <mergeCell ref="B24:F24"/>
    <mergeCell ref="B25:C25"/>
    <mergeCell ref="D25:F25"/>
  </mergeCells>
  <phoneticPr fontId="2" type="noConversion"/>
  <conditionalFormatting sqref="S44">
    <cfRule type="cellIs" dxfId="4" priority="1" stopIfTrue="1" operator="greaterThan">
      <formula>0.02</formula>
    </cfRule>
  </conditionalFormatting>
  <conditionalFormatting sqref="O43">
    <cfRule type="cellIs" dxfId="3" priority="2" stopIfTrue="1" operator="greaterThan">
      <formula>0.01</formula>
    </cfRule>
    <cfRule type="cellIs" dxfId="2" priority="3" stopIfTrue="1" operator="lessThanOrEqual">
      <formula>0.01</formula>
    </cfRule>
  </conditionalFormatting>
  <conditionalFormatting sqref="S43">
    <cfRule type="cellIs" dxfId="1" priority="4" stopIfTrue="1" operator="greaterThan">
      <formula>0.01</formula>
    </cfRule>
    <cfRule type="cellIs" dxfId="0" priority="5" stopIfTrue="1" operator="lessThanOrEqual">
      <formula>0.01</formula>
    </cfRule>
  </conditionalFormatting>
  <dataValidations count="2">
    <dataValidation type="list" allowBlank="1" showInputMessage="1" showErrorMessage="1" sqref="Q40">
      <formula1>Aansluitkabel</formula1>
    </dataValidation>
    <dataValidation type="list" allowBlank="1" showInputMessage="1" showErrorMessage="1" sqref="I40 M40">
      <formula1>Binneninstallatie</formula1>
    </dataValidation>
  </dataValidations>
  <pageMargins left="0.7" right="0.7" top="0.75" bottom="0.75" header="0.3" footer="0.3"/>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1:W143"/>
  <sheetViews>
    <sheetView topLeftCell="A34" zoomScaleNormal="100" workbookViewId="0">
      <selection activeCell="B2" sqref="B2:U3"/>
    </sheetView>
  </sheetViews>
  <sheetFormatPr defaultRowHeight="12.75" x14ac:dyDescent="0.2"/>
  <cols>
    <col min="1" max="1" width="3.42578125" style="34" customWidth="1"/>
    <col min="2" max="5" width="9.140625" style="34"/>
    <col min="6" max="6" width="9.140625" style="34" customWidth="1"/>
    <col min="7" max="9" width="9.140625" style="34"/>
    <col min="10" max="10" width="1.28515625" style="35" customWidth="1"/>
    <col min="11" max="11" width="9.140625" style="34"/>
    <col min="12" max="12" width="1.28515625" style="35" customWidth="1"/>
    <col min="13" max="13" width="9.140625" style="34"/>
    <col min="14" max="14" width="1.28515625" style="35" customWidth="1"/>
    <col min="15" max="15" width="9.140625" style="34"/>
    <col min="16" max="16" width="1.28515625" style="35" customWidth="1"/>
    <col min="17" max="16384" width="9.140625" style="34"/>
  </cols>
  <sheetData>
    <row r="1" spans="2:21" ht="12.75" customHeight="1" x14ac:dyDescent="0.2"/>
    <row r="2" spans="2:21" ht="12.75" customHeight="1" x14ac:dyDescent="0.2">
      <c r="B2" s="127" t="s">
        <v>64</v>
      </c>
      <c r="C2" s="128"/>
      <c r="D2" s="128"/>
      <c r="E2" s="128"/>
      <c r="F2" s="128"/>
      <c r="G2" s="128"/>
      <c r="H2" s="128"/>
      <c r="I2" s="128"/>
      <c r="J2" s="128"/>
      <c r="K2" s="128"/>
      <c r="L2" s="128"/>
      <c r="M2" s="128"/>
      <c r="N2" s="128"/>
      <c r="O2" s="128"/>
      <c r="P2" s="128"/>
      <c r="Q2" s="128"/>
      <c r="R2" s="128"/>
      <c r="S2" s="128"/>
      <c r="T2" s="128"/>
      <c r="U2" s="128"/>
    </row>
    <row r="3" spans="2:21" ht="12.75" customHeight="1" x14ac:dyDescent="0.2">
      <c r="B3" s="128"/>
      <c r="C3" s="128"/>
      <c r="D3" s="128"/>
      <c r="E3" s="128"/>
      <c r="F3" s="128"/>
      <c r="G3" s="128"/>
      <c r="H3" s="128"/>
      <c r="I3" s="128"/>
      <c r="J3" s="128"/>
      <c r="K3" s="128"/>
      <c r="L3" s="128"/>
      <c r="M3" s="128"/>
      <c r="N3" s="128"/>
      <c r="O3" s="128"/>
      <c r="P3" s="128"/>
      <c r="Q3" s="128"/>
      <c r="R3" s="128"/>
      <c r="S3" s="128"/>
      <c r="T3" s="128"/>
      <c r="U3" s="128"/>
    </row>
    <row r="4" spans="2:21" ht="12.75" customHeight="1" x14ac:dyDescent="0.2"/>
    <row r="5" spans="2:21" ht="12.75" customHeight="1" x14ac:dyDescent="0.2">
      <c r="B5" s="129" t="s">
        <v>120</v>
      </c>
      <c r="C5" s="129"/>
      <c r="D5" s="129"/>
      <c r="E5" s="129"/>
      <c r="F5" s="129"/>
      <c r="G5" s="129"/>
      <c r="H5" s="129"/>
      <c r="I5" s="129"/>
      <c r="J5" s="129"/>
      <c r="K5" s="129"/>
      <c r="L5" s="129"/>
      <c r="M5" s="129"/>
      <c r="N5" s="129"/>
      <c r="O5" s="129"/>
      <c r="P5" s="129"/>
      <c r="Q5" s="129"/>
      <c r="R5" s="129"/>
      <c r="S5" s="37"/>
      <c r="T5" s="37"/>
      <c r="U5" s="37"/>
    </row>
    <row r="6" spans="2:21" ht="12.75" customHeight="1" x14ac:dyDescent="0.2">
      <c r="B6" s="129"/>
      <c r="C6" s="129"/>
      <c r="D6" s="129"/>
      <c r="E6" s="129"/>
      <c r="F6" s="129"/>
      <c r="G6" s="129"/>
      <c r="H6" s="129"/>
      <c r="I6" s="129"/>
      <c r="J6" s="129"/>
      <c r="K6" s="129"/>
      <c r="L6" s="129"/>
      <c r="M6" s="129"/>
      <c r="N6" s="129"/>
      <c r="O6" s="129"/>
      <c r="P6" s="129"/>
      <c r="Q6" s="129"/>
      <c r="R6" s="129"/>
      <c r="S6" s="37"/>
      <c r="T6" s="37"/>
      <c r="U6" s="37"/>
    </row>
    <row r="7" spans="2:21" ht="12.75" customHeight="1" x14ac:dyDescent="0.2">
      <c r="B7" s="129"/>
      <c r="C7" s="129"/>
      <c r="D7" s="129"/>
      <c r="E7" s="129"/>
      <c r="F7" s="129"/>
      <c r="G7" s="129"/>
      <c r="H7" s="129"/>
      <c r="I7" s="129"/>
      <c r="J7" s="129"/>
      <c r="K7" s="129"/>
      <c r="L7" s="129"/>
      <c r="M7" s="129"/>
      <c r="N7" s="129"/>
      <c r="O7" s="129"/>
      <c r="P7" s="129"/>
      <c r="Q7" s="129"/>
      <c r="R7" s="129"/>
      <c r="S7" s="37"/>
      <c r="T7" s="37"/>
      <c r="U7" s="37"/>
    </row>
    <row r="8" spans="2:21" x14ac:dyDescent="0.2">
      <c r="B8" s="129"/>
      <c r="C8" s="129"/>
      <c r="D8" s="129"/>
      <c r="E8" s="129"/>
      <c r="F8" s="129"/>
      <c r="G8" s="129"/>
      <c r="H8" s="129"/>
      <c r="I8" s="129"/>
      <c r="J8" s="129"/>
      <c r="K8" s="129"/>
      <c r="L8" s="129"/>
      <c r="M8" s="129"/>
      <c r="N8" s="129"/>
      <c r="O8" s="129"/>
      <c r="P8" s="129"/>
      <c r="Q8" s="129"/>
      <c r="R8" s="129"/>
      <c r="S8" s="37"/>
      <c r="T8" s="37"/>
      <c r="U8" s="37"/>
    </row>
    <row r="9" spans="2:21" x14ac:dyDescent="0.2">
      <c r="B9" s="129"/>
      <c r="C9" s="129"/>
      <c r="D9" s="129"/>
      <c r="E9" s="129"/>
      <c r="F9" s="129"/>
      <c r="G9" s="129"/>
      <c r="H9" s="129"/>
      <c r="I9" s="129"/>
      <c r="J9" s="129"/>
      <c r="K9" s="129"/>
      <c r="L9" s="129"/>
      <c r="M9" s="129"/>
      <c r="N9" s="129"/>
      <c r="O9" s="129"/>
      <c r="P9" s="129"/>
      <c r="Q9" s="129"/>
      <c r="R9" s="129"/>
      <c r="S9" s="37"/>
      <c r="T9" s="37"/>
      <c r="U9" s="37"/>
    </row>
    <row r="11" spans="2:21" x14ac:dyDescent="0.2">
      <c r="B11" s="38" t="s">
        <v>65</v>
      </c>
      <c r="C11" s="38" t="s">
        <v>66</v>
      </c>
      <c r="D11" s="38"/>
      <c r="E11" s="38"/>
    </row>
    <row r="13" spans="2:21" ht="12.75" customHeight="1" x14ac:dyDescent="0.2">
      <c r="G13" s="124" t="s">
        <v>121</v>
      </c>
      <c r="H13" s="124"/>
      <c r="I13" s="124"/>
      <c r="J13" s="124"/>
      <c r="K13" s="124"/>
      <c r="L13" s="124"/>
      <c r="M13" s="124"/>
      <c r="N13" s="124"/>
      <c r="O13" s="124"/>
      <c r="P13" s="124"/>
      <c r="Q13" s="124"/>
      <c r="R13" s="124"/>
      <c r="S13" s="37"/>
      <c r="T13" s="37"/>
      <c r="U13" s="37"/>
    </row>
    <row r="14" spans="2:21" x14ac:dyDescent="0.2">
      <c r="G14" s="124"/>
      <c r="H14" s="124"/>
      <c r="I14" s="124"/>
      <c r="J14" s="124"/>
      <c r="K14" s="124"/>
      <c r="L14" s="124"/>
      <c r="M14" s="124"/>
      <c r="N14" s="124"/>
      <c r="O14" s="124"/>
      <c r="P14" s="124"/>
      <c r="Q14" s="124"/>
      <c r="R14" s="124"/>
      <c r="S14" s="37"/>
      <c r="T14" s="37"/>
      <c r="U14" s="37"/>
    </row>
    <row r="15" spans="2:21" x14ac:dyDescent="0.2">
      <c r="G15" s="124"/>
      <c r="H15" s="124"/>
      <c r="I15" s="124"/>
      <c r="J15" s="124"/>
      <c r="K15" s="124"/>
      <c r="L15" s="124"/>
      <c r="M15" s="124"/>
      <c r="N15" s="124"/>
      <c r="O15" s="124"/>
      <c r="P15" s="124"/>
      <c r="Q15" s="124"/>
      <c r="R15" s="124"/>
      <c r="S15" s="37"/>
      <c r="T15" s="37"/>
      <c r="U15" s="37"/>
    </row>
    <row r="16" spans="2:21" x14ac:dyDescent="0.2">
      <c r="G16" s="124"/>
      <c r="H16" s="124"/>
      <c r="I16" s="124"/>
      <c r="J16" s="124"/>
      <c r="K16" s="124"/>
      <c r="L16" s="124"/>
      <c r="M16" s="124"/>
      <c r="N16" s="124"/>
      <c r="O16" s="124"/>
      <c r="P16" s="124"/>
      <c r="Q16" s="124"/>
      <c r="R16" s="124"/>
      <c r="S16" s="37"/>
      <c r="T16" s="37"/>
      <c r="U16" s="37"/>
    </row>
    <row r="17" spans="7:21" x14ac:dyDescent="0.2">
      <c r="G17" s="124"/>
      <c r="H17" s="124"/>
      <c r="I17" s="124"/>
      <c r="J17" s="124"/>
      <c r="K17" s="124"/>
      <c r="L17" s="124"/>
      <c r="M17" s="124"/>
      <c r="N17" s="124"/>
      <c r="O17" s="124"/>
      <c r="P17" s="124"/>
      <c r="Q17" s="124"/>
      <c r="R17" s="124"/>
      <c r="S17" s="37"/>
      <c r="T17" s="37"/>
      <c r="U17" s="37"/>
    </row>
    <row r="18" spans="7:21" x14ac:dyDescent="0.2">
      <c r="G18" s="124"/>
      <c r="H18" s="124"/>
      <c r="I18" s="124"/>
      <c r="J18" s="124"/>
      <c r="K18" s="124"/>
      <c r="L18" s="124"/>
      <c r="M18" s="124"/>
      <c r="N18" s="124"/>
      <c r="O18" s="124"/>
      <c r="P18" s="124"/>
      <c r="Q18" s="124"/>
      <c r="R18" s="124"/>
    </row>
    <row r="19" spans="7:21" x14ac:dyDescent="0.2">
      <c r="G19" s="90"/>
      <c r="H19" s="90"/>
      <c r="I19" s="90"/>
      <c r="J19" s="90"/>
      <c r="K19" s="90"/>
      <c r="L19" s="90"/>
      <c r="M19" s="90"/>
      <c r="N19" s="90"/>
      <c r="O19" s="90"/>
      <c r="P19" s="90"/>
      <c r="Q19" s="90"/>
      <c r="R19" s="90"/>
    </row>
    <row r="20" spans="7:21" x14ac:dyDescent="0.2">
      <c r="G20" s="36"/>
      <c r="H20" s="36"/>
      <c r="I20" s="36"/>
      <c r="J20" s="39"/>
      <c r="K20" s="36"/>
      <c r="L20" s="39"/>
      <c r="M20" s="36"/>
      <c r="N20" s="39"/>
      <c r="O20" s="36"/>
      <c r="P20" s="39"/>
      <c r="Q20" s="36"/>
      <c r="R20" s="36"/>
    </row>
    <row r="21" spans="7:21" x14ac:dyDescent="0.2">
      <c r="G21" s="40" t="s">
        <v>67</v>
      </c>
      <c r="H21" s="37"/>
      <c r="I21" s="37"/>
      <c r="J21" s="37"/>
      <c r="K21" s="37"/>
      <c r="L21" s="37"/>
      <c r="M21" s="37"/>
      <c r="N21" s="37"/>
      <c r="O21" s="37"/>
      <c r="P21" s="37"/>
      <c r="Q21" s="37"/>
      <c r="R21" s="37"/>
    </row>
    <row r="22" spans="7:21" x14ac:dyDescent="0.2">
      <c r="G22" s="129" t="s">
        <v>135</v>
      </c>
      <c r="H22" s="129"/>
      <c r="I22" s="129"/>
      <c r="J22" s="129"/>
      <c r="K22" s="129"/>
      <c r="L22" s="129"/>
      <c r="M22" s="129"/>
      <c r="N22" s="129"/>
      <c r="O22" s="129"/>
      <c r="P22" s="129"/>
      <c r="Q22" s="129"/>
      <c r="R22" s="129"/>
    </row>
    <row r="23" spans="7:21" x14ac:dyDescent="0.2">
      <c r="G23" s="129"/>
      <c r="H23" s="129"/>
      <c r="I23" s="129"/>
      <c r="J23" s="129"/>
      <c r="K23" s="129"/>
      <c r="L23" s="129"/>
      <c r="M23" s="129"/>
      <c r="N23" s="129"/>
      <c r="O23" s="129"/>
      <c r="P23" s="129"/>
      <c r="Q23" s="129"/>
      <c r="R23" s="129"/>
    </row>
    <row r="24" spans="7:21" x14ac:dyDescent="0.2">
      <c r="G24" s="129"/>
      <c r="H24" s="129"/>
      <c r="I24" s="129"/>
      <c r="J24" s="129"/>
      <c r="K24" s="129"/>
      <c r="L24" s="129"/>
      <c r="M24" s="129"/>
      <c r="N24" s="129"/>
      <c r="O24" s="129"/>
      <c r="P24" s="129"/>
      <c r="Q24" s="129"/>
      <c r="R24" s="129"/>
    </row>
    <row r="27" spans="7:21" x14ac:dyDescent="0.2">
      <c r="I27" s="41" t="s">
        <v>68</v>
      </c>
      <c r="J27" s="42"/>
      <c r="K27" s="41" t="s">
        <v>68</v>
      </c>
      <c r="L27" s="42"/>
      <c r="M27" s="111"/>
      <c r="N27" s="111"/>
      <c r="O27" s="111"/>
      <c r="P27" s="111"/>
      <c r="Q27" s="111"/>
    </row>
    <row r="28" spans="7:21" x14ac:dyDescent="0.2">
      <c r="I28" s="42"/>
      <c r="J28" s="42"/>
      <c r="K28" s="42"/>
      <c r="L28" s="42"/>
      <c r="M28" s="111"/>
      <c r="N28" s="111"/>
      <c r="O28" s="111"/>
      <c r="P28" s="111"/>
      <c r="Q28" s="111"/>
    </row>
    <row r="39" spans="2:21" x14ac:dyDescent="0.2">
      <c r="B39" s="38" t="s">
        <v>65</v>
      </c>
      <c r="C39" s="38" t="s">
        <v>66</v>
      </c>
      <c r="D39" s="38"/>
      <c r="E39" s="38"/>
    </row>
    <row r="40" spans="2:21" x14ac:dyDescent="0.2">
      <c r="I40" s="43"/>
    </row>
    <row r="41" spans="2:21" ht="12.75" customHeight="1" x14ac:dyDescent="0.2">
      <c r="H41" s="43" t="s">
        <v>77</v>
      </c>
      <c r="I41" s="35"/>
      <c r="J41" s="34"/>
      <c r="K41" s="35"/>
      <c r="L41" s="34"/>
      <c r="M41" s="35"/>
      <c r="N41" s="34"/>
      <c r="O41" s="35"/>
      <c r="P41" s="34"/>
      <c r="S41" s="36"/>
      <c r="T41" s="36"/>
      <c r="U41" s="36"/>
    </row>
    <row r="42" spans="2:21" ht="12.75" customHeight="1" x14ac:dyDescent="0.2">
      <c r="H42" s="131" t="s">
        <v>136</v>
      </c>
      <c r="I42" s="126"/>
      <c r="J42" s="126"/>
      <c r="K42" s="126"/>
      <c r="L42" s="126"/>
      <c r="M42" s="126"/>
      <c r="N42" s="126"/>
      <c r="O42" s="126"/>
      <c r="P42" s="126"/>
      <c r="Q42" s="126"/>
      <c r="R42" s="126"/>
      <c r="S42" s="36"/>
      <c r="T42" s="36"/>
      <c r="U42" s="36"/>
    </row>
    <row r="43" spans="2:21" x14ac:dyDescent="0.2">
      <c r="H43" s="126"/>
      <c r="I43" s="126"/>
      <c r="J43" s="126"/>
      <c r="K43" s="126"/>
      <c r="L43" s="126"/>
      <c r="M43" s="126"/>
      <c r="N43" s="126"/>
      <c r="O43" s="126"/>
      <c r="P43" s="126"/>
      <c r="Q43" s="126"/>
      <c r="R43" s="126"/>
      <c r="S43" s="36"/>
      <c r="T43" s="36"/>
      <c r="U43" s="36"/>
    </row>
    <row r="44" spans="2:21" x14ac:dyDescent="0.2">
      <c r="H44" s="126"/>
      <c r="I44" s="126"/>
      <c r="J44" s="126"/>
      <c r="K44" s="126"/>
      <c r="L44" s="126"/>
      <c r="M44" s="126"/>
      <c r="N44" s="126"/>
      <c r="O44" s="126"/>
      <c r="P44" s="126"/>
      <c r="Q44" s="126"/>
      <c r="R44" s="126"/>
      <c r="S44" s="36"/>
      <c r="T44" s="36"/>
      <c r="U44" s="36"/>
    </row>
    <row r="45" spans="2:21" x14ac:dyDescent="0.2">
      <c r="H45" s="126"/>
      <c r="I45" s="126"/>
      <c r="J45" s="126"/>
      <c r="K45" s="126"/>
      <c r="L45" s="126"/>
      <c r="M45" s="126"/>
      <c r="N45" s="126"/>
      <c r="O45" s="126"/>
      <c r="P45" s="126"/>
      <c r="Q45" s="126"/>
      <c r="R45" s="126"/>
      <c r="S45" s="36"/>
      <c r="T45" s="36"/>
      <c r="U45" s="36"/>
    </row>
    <row r="46" spans="2:21" x14ac:dyDescent="0.2">
      <c r="H46" s="126"/>
      <c r="I46" s="126"/>
      <c r="J46" s="126"/>
      <c r="K46" s="126"/>
      <c r="L46" s="126"/>
      <c r="M46" s="126"/>
      <c r="N46" s="126"/>
      <c r="O46" s="126"/>
      <c r="P46" s="126"/>
      <c r="Q46" s="126"/>
      <c r="R46" s="126"/>
      <c r="S46" s="36"/>
      <c r="T46" s="36"/>
      <c r="U46" s="36"/>
    </row>
    <row r="47" spans="2:21" x14ac:dyDescent="0.2">
      <c r="H47" s="126"/>
      <c r="I47" s="126"/>
      <c r="J47" s="126"/>
      <c r="K47" s="126"/>
      <c r="L47" s="126"/>
      <c r="M47" s="126"/>
      <c r="N47" s="126"/>
      <c r="O47" s="126"/>
      <c r="P47" s="126"/>
      <c r="Q47" s="126"/>
      <c r="R47" s="126"/>
      <c r="S47" s="36"/>
      <c r="T47" s="36"/>
      <c r="U47" s="36"/>
    </row>
    <row r="48" spans="2:21" x14ac:dyDescent="0.2">
      <c r="H48" s="126"/>
      <c r="I48" s="126"/>
      <c r="J48" s="126"/>
      <c r="K48" s="126"/>
      <c r="L48" s="126"/>
      <c r="M48" s="126"/>
      <c r="N48" s="126"/>
      <c r="O48" s="126"/>
      <c r="P48" s="126"/>
      <c r="Q48" s="126"/>
      <c r="R48" s="126"/>
      <c r="S48" s="36"/>
      <c r="T48" s="36"/>
      <c r="U48" s="36"/>
    </row>
    <row r="49" spans="8:18" x14ac:dyDescent="0.2">
      <c r="H49" s="126"/>
      <c r="I49" s="126"/>
      <c r="J49" s="126"/>
      <c r="K49" s="126"/>
      <c r="L49" s="126"/>
      <c r="M49" s="126"/>
      <c r="N49" s="126"/>
      <c r="O49" s="126"/>
      <c r="P49" s="126"/>
      <c r="Q49" s="126"/>
      <c r="R49" s="126"/>
    </row>
    <row r="50" spans="8:18" x14ac:dyDescent="0.2">
      <c r="H50" s="126"/>
      <c r="I50" s="126"/>
      <c r="J50" s="126"/>
      <c r="K50" s="126"/>
      <c r="L50" s="126"/>
      <c r="M50" s="126"/>
      <c r="N50" s="126"/>
      <c r="O50" s="126"/>
      <c r="P50" s="126"/>
      <c r="Q50" s="126"/>
      <c r="R50" s="126"/>
    </row>
    <row r="51" spans="8:18" x14ac:dyDescent="0.2">
      <c r="H51" s="126"/>
      <c r="I51" s="126"/>
      <c r="J51" s="126"/>
      <c r="K51" s="126"/>
      <c r="L51" s="126"/>
      <c r="M51" s="126"/>
      <c r="N51" s="126"/>
      <c r="O51" s="126"/>
      <c r="P51" s="126"/>
      <c r="Q51" s="126"/>
      <c r="R51" s="126"/>
    </row>
    <row r="52" spans="8:18" x14ac:dyDescent="0.2">
      <c r="H52" s="126"/>
      <c r="I52" s="126"/>
      <c r="J52" s="126"/>
      <c r="K52" s="126"/>
      <c r="L52" s="126"/>
      <c r="M52" s="126"/>
      <c r="N52" s="126"/>
      <c r="O52" s="126"/>
      <c r="P52" s="126"/>
      <c r="Q52" s="126"/>
      <c r="R52" s="126"/>
    </row>
    <row r="53" spans="8:18" x14ac:dyDescent="0.2">
      <c r="H53" s="126"/>
      <c r="I53" s="126"/>
      <c r="J53" s="126"/>
      <c r="K53" s="126"/>
      <c r="L53" s="126"/>
      <c r="M53" s="126"/>
      <c r="N53" s="126"/>
      <c r="O53" s="126"/>
      <c r="P53" s="126"/>
      <c r="Q53" s="126"/>
      <c r="R53" s="126"/>
    </row>
    <row r="54" spans="8:18" x14ac:dyDescent="0.2">
      <c r="H54" s="45"/>
      <c r="I54" s="45"/>
      <c r="J54" s="45"/>
      <c r="K54" s="45"/>
      <c r="L54" s="45"/>
      <c r="M54" s="45"/>
      <c r="N54" s="45"/>
      <c r="O54" s="45"/>
      <c r="P54" s="45"/>
      <c r="Q54" s="45"/>
    </row>
    <row r="55" spans="8:18" x14ac:dyDescent="0.2">
      <c r="H55" s="45"/>
      <c r="I55" s="45"/>
      <c r="J55" s="45"/>
      <c r="K55" s="45"/>
      <c r="L55" s="45"/>
      <c r="M55" s="45"/>
      <c r="N55" s="45"/>
      <c r="O55" s="45"/>
      <c r="P55" s="45"/>
      <c r="Q55" s="45"/>
    </row>
    <row r="66" spans="2:21" x14ac:dyDescent="0.2">
      <c r="B66" s="38" t="s">
        <v>69</v>
      </c>
      <c r="C66" s="38" t="s">
        <v>70</v>
      </c>
      <c r="D66" s="38"/>
      <c r="E66" s="38"/>
    </row>
    <row r="68" spans="2:21" x14ac:dyDescent="0.2">
      <c r="B68" s="129" t="s">
        <v>122</v>
      </c>
      <c r="C68" s="126"/>
      <c r="D68" s="126"/>
      <c r="E68" s="126"/>
      <c r="F68" s="126"/>
      <c r="G68" s="126"/>
      <c r="H68" s="126"/>
      <c r="I68" s="126"/>
      <c r="J68" s="126"/>
      <c r="K68" s="126"/>
      <c r="L68" s="126"/>
      <c r="M68" s="126"/>
      <c r="N68" s="126"/>
      <c r="O68" s="126"/>
      <c r="P68" s="126"/>
      <c r="Q68" s="126"/>
      <c r="R68" s="126"/>
    </row>
    <row r="69" spans="2:21" x14ac:dyDescent="0.2">
      <c r="B69" s="126"/>
      <c r="C69" s="126"/>
      <c r="D69" s="126"/>
      <c r="E69" s="126"/>
      <c r="F69" s="126"/>
      <c r="G69" s="126"/>
      <c r="H69" s="126"/>
      <c r="I69" s="126"/>
      <c r="J69" s="126"/>
      <c r="K69" s="126"/>
      <c r="L69" s="126"/>
      <c r="M69" s="126"/>
      <c r="N69" s="126"/>
      <c r="O69" s="126"/>
      <c r="P69" s="126"/>
      <c r="Q69" s="126"/>
      <c r="R69" s="126"/>
    </row>
    <row r="70" spans="2:21" x14ac:dyDescent="0.2">
      <c r="B70" s="126"/>
      <c r="C70" s="126"/>
      <c r="D70" s="126"/>
      <c r="E70" s="126"/>
      <c r="F70" s="126"/>
      <c r="G70" s="126"/>
      <c r="H70" s="126"/>
      <c r="I70" s="126"/>
      <c r="J70" s="126"/>
      <c r="K70" s="126"/>
      <c r="L70" s="126"/>
      <c r="M70" s="126"/>
      <c r="N70" s="126"/>
      <c r="O70" s="126"/>
      <c r="P70" s="126"/>
      <c r="Q70" s="126"/>
      <c r="R70" s="126"/>
    </row>
    <row r="71" spans="2:21" x14ac:dyDescent="0.2">
      <c r="B71" s="126"/>
      <c r="C71" s="126"/>
      <c r="D71" s="126"/>
      <c r="E71" s="126"/>
      <c r="F71" s="126"/>
      <c r="G71" s="126"/>
      <c r="H71" s="126"/>
      <c r="I71" s="126"/>
      <c r="J71" s="126"/>
      <c r="K71" s="126"/>
      <c r="L71" s="126"/>
      <c r="M71" s="126"/>
      <c r="N71" s="126"/>
      <c r="O71" s="126"/>
      <c r="P71" s="126"/>
      <c r="Q71" s="126"/>
      <c r="R71" s="126"/>
    </row>
    <row r="72" spans="2:21" x14ac:dyDescent="0.2">
      <c r="B72" s="36"/>
      <c r="C72" s="36"/>
      <c r="D72" s="36"/>
      <c r="E72" s="36"/>
      <c r="F72" s="36"/>
      <c r="G72" s="36"/>
      <c r="H72" s="36"/>
      <c r="K72" s="37"/>
    </row>
    <row r="73" spans="2:21" x14ac:dyDescent="0.2">
      <c r="B73" s="36"/>
      <c r="C73" s="36"/>
      <c r="D73" s="36"/>
      <c r="E73" s="36"/>
      <c r="F73" s="36"/>
      <c r="G73" s="36"/>
      <c r="H73" s="36"/>
      <c r="K73" s="37"/>
    </row>
    <row r="74" spans="2:21" x14ac:dyDescent="0.2">
      <c r="B74" s="36"/>
      <c r="C74" s="36"/>
      <c r="D74" s="36"/>
      <c r="E74" s="36"/>
      <c r="F74" s="36"/>
      <c r="G74" s="36"/>
      <c r="H74" s="36"/>
      <c r="K74" s="37"/>
    </row>
    <row r="75" spans="2:21" x14ac:dyDescent="0.2">
      <c r="B75" s="36"/>
      <c r="C75" s="36"/>
      <c r="D75" s="36"/>
      <c r="E75" s="36"/>
      <c r="F75" s="36"/>
      <c r="G75" s="36"/>
      <c r="H75" s="36"/>
      <c r="K75" s="37"/>
    </row>
    <row r="76" spans="2:21" x14ac:dyDescent="0.2">
      <c r="B76" s="36"/>
      <c r="C76" s="36"/>
      <c r="D76" s="36"/>
      <c r="E76" s="36"/>
      <c r="F76" s="36"/>
      <c r="G76" s="36"/>
      <c r="H76" s="36"/>
      <c r="K76" s="37"/>
    </row>
    <row r="77" spans="2:21" x14ac:dyDescent="0.2">
      <c r="B77" s="36"/>
      <c r="C77" s="36"/>
      <c r="D77" s="36"/>
      <c r="E77" s="36"/>
      <c r="F77" s="36"/>
      <c r="G77" s="36"/>
      <c r="H77" s="36"/>
      <c r="K77" s="37"/>
    </row>
    <row r="78" spans="2:21" x14ac:dyDescent="0.2">
      <c r="B78" s="36"/>
      <c r="C78" s="36"/>
      <c r="D78" s="36"/>
      <c r="E78" s="36"/>
      <c r="F78" s="36"/>
      <c r="G78" s="36"/>
      <c r="H78" s="36"/>
      <c r="K78" s="37"/>
      <c r="N78" s="36"/>
      <c r="O78" s="39"/>
      <c r="P78" s="36"/>
      <c r="Q78" s="39"/>
      <c r="S78" s="36"/>
      <c r="T78" s="36"/>
    </row>
    <row r="79" spans="2:21" ht="12.75" customHeight="1" x14ac:dyDescent="0.2">
      <c r="B79" s="36"/>
      <c r="C79" s="36"/>
      <c r="D79" s="36"/>
      <c r="E79" s="36"/>
      <c r="F79" s="36"/>
      <c r="G79" s="36"/>
      <c r="H79" s="36"/>
      <c r="K79" s="37"/>
      <c r="N79" s="36"/>
      <c r="O79" s="36"/>
      <c r="P79" s="36"/>
      <c r="Q79" s="36"/>
      <c r="R79" s="36"/>
      <c r="S79" s="36"/>
      <c r="T79" s="36"/>
      <c r="U79" s="36"/>
    </row>
    <row r="80" spans="2:21" x14ac:dyDescent="0.2">
      <c r="B80" s="36"/>
      <c r="C80" s="36"/>
      <c r="D80" s="36"/>
      <c r="E80" s="36"/>
      <c r="F80" s="36"/>
      <c r="G80" s="36"/>
      <c r="H80" s="36"/>
      <c r="K80" s="37"/>
      <c r="M80" s="36"/>
      <c r="N80" s="36"/>
      <c r="O80" s="36"/>
      <c r="P80" s="36"/>
      <c r="Q80" s="36"/>
      <c r="R80" s="36"/>
      <c r="S80" s="36"/>
      <c r="T80" s="36"/>
      <c r="U80" s="36"/>
    </row>
    <row r="81" spans="2:23" x14ac:dyDescent="0.2">
      <c r="B81" s="36"/>
      <c r="C81" s="36"/>
      <c r="D81" s="36"/>
      <c r="E81" s="36"/>
      <c r="F81" s="36"/>
      <c r="G81" s="36"/>
      <c r="H81" s="36"/>
      <c r="K81" s="37"/>
      <c r="M81" s="36"/>
      <c r="N81" s="36"/>
      <c r="O81" s="36"/>
      <c r="P81" s="36"/>
      <c r="Q81" s="36"/>
      <c r="R81" s="36"/>
      <c r="S81" s="36"/>
      <c r="T81" s="36"/>
      <c r="U81" s="36"/>
    </row>
    <row r="82" spans="2:23" x14ac:dyDescent="0.2">
      <c r="B82" s="36"/>
      <c r="C82" s="36"/>
      <c r="D82" s="36"/>
      <c r="E82" s="36"/>
      <c r="F82" s="36"/>
      <c r="G82" s="36"/>
      <c r="H82" s="36"/>
      <c r="K82" s="37"/>
      <c r="M82" s="36"/>
      <c r="N82" s="36"/>
      <c r="O82" s="36"/>
      <c r="P82" s="36"/>
      <c r="Q82" s="36"/>
      <c r="R82" s="36"/>
      <c r="S82" s="36"/>
      <c r="T82" s="36"/>
      <c r="U82" s="36"/>
    </row>
    <row r="83" spans="2:23" x14ac:dyDescent="0.2">
      <c r="B83" s="36"/>
      <c r="C83" s="36"/>
      <c r="D83" s="36"/>
      <c r="E83" s="36"/>
      <c r="F83" s="36"/>
      <c r="G83" s="36"/>
      <c r="H83" s="36"/>
      <c r="M83" s="36"/>
      <c r="N83" s="36"/>
      <c r="O83" s="36"/>
      <c r="P83" s="36"/>
      <c r="Q83" s="36"/>
      <c r="R83" s="36"/>
    </row>
    <row r="84" spans="2:23" x14ac:dyDescent="0.2">
      <c r="M84" s="36"/>
      <c r="N84" s="36"/>
      <c r="O84" s="36"/>
      <c r="P84" s="36"/>
      <c r="Q84" s="36"/>
      <c r="R84" s="36"/>
      <c r="S84" s="36"/>
    </row>
    <row r="85" spans="2:23" x14ac:dyDescent="0.2">
      <c r="M85" s="36"/>
      <c r="N85" s="36"/>
      <c r="O85" s="36"/>
      <c r="P85" s="36"/>
      <c r="Q85" s="36"/>
      <c r="R85" s="36"/>
      <c r="S85" s="36"/>
    </row>
    <row r="86" spans="2:23" x14ac:dyDescent="0.2">
      <c r="M86" s="36"/>
      <c r="N86" s="36"/>
      <c r="O86" s="36"/>
      <c r="P86" s="36"/>
      <c r="Q86" s="36"/>
      <c r="R86" s="36"/>
      <c r="S86" s="35"/>
    </row>
    <row r="87" spans="2:23" x14ac:dyDescent="0.2">
      <c r="N87" s="36"/>
      <c r="O87" s="36"/>
      <c r="P87" s="36"/>
      <c r="Q87" s="36"/>
      <c r="R87" s="36"/>
      <c r="S87" s="35"/>
      <c r="U87" s="35"/>
      <c r="W87" s="35"/>
    </row>
    <row r="88" spans="2:23" x14ac:dyDescent="0.2">
      <c r="N88" s="36"/>
      <c r="O88" s="36"/>
      <c r="P88" s="36"/>
      <c r="Q88" s="36"/>
      <c r="R88" s="36"/>
      <c r="S88" s="35"/>
      <c r="U88" s="35"/>
      <c r="W88" s="35"/>
    </row>
    <row r="89" spans="2:23" x14ac:dyDescent="0.2">
      <c r="M89" s="49" t="s">
        <v>67</v>
      </c>
      <c r="N89" s="36"/>
      <c r="O89" s="36"/>
      <c r="P89" s="36"/>
      <c r="Q89" s="36"/>
      <c r="R89" s="36"/>
      <c r="S89" s="35"/>
      <c r="U89" s="35"/>
      <c r="W89" s="35"/>
    </row>
    <row r="90" spans="2:23" x14ac:dyDescent="0.2">
      <c r="M90" s="125" t="s">
        <v>132</v>
      </c>
      <c r="N90" s="126"/>
      <c r="O90" s="126"/>
      <c r="P90" s="126"/>
      <c r="Q90" s="126"/>
      <c r="R90" s="126"/>
    </row>
    <row r="91" spans="2:23" x14ac:dyDescent="0.2">
      <c r="K91" s="37"/>
      <c r="M91" s="126"/>
      <c r="N91" s="126"/>
      <c r="O91" s="126"/>
      <c r="P91" s="126"/>
      <c r="Q91" s="126"/>
      <c r="R91" s="126"/>
    </row>
    <row r="92" spans="2:23" x14ac:dyDescent="0.2">
      <c r="K92" s="37"/>
      <c r="M92" s="126"/>
      <c r="N92" s="126"/>
      <c r="O92" s="126"/>
      <c r="P92" s="126"/>
      <c r="Q92" s="126"/>
      <c r="R92" s="126"/>
    </row>
    <row r="93" spans="2:23" x14ac:dyDescent="0.2">
      <c r="M93" s="126"/>
      <c r="N93" s="126"/>
      <c r="O93" s="126"/>
      <c r="P93" s="126"/>
      <c r="Q93" s="126"/>
      <c r="R93" s="126"/>
    </row>
    <row r="94" spans="2:23" x14ac:dyDescent="0.2">
      <c r="M94" s="126"/>
      <c r="N94" s="126"/>
      <c r="O94" s="126"/>
      <c r="P94" s="126"/>
      <c r="Q94" s="126"/>
      <c r="R94" s="126"/>
    </row>
    <row r="95" spans="2:23" x14ac:dyDescent="0.2">
      <c r="M95" s="126"/>
      <c r="N95" s="126"/>
      <c r="O95" s="126"/>
      <c r="P95" s="126"/>
      <c r="Q95" s="126"/>
      <c r="R95" s="126"/>
    </row>
    <row r="96" spans="2:23" x14ac:dyDescent="0.2">
      <c r="M96" s="126"/>
      <c r="N96" s="126"/>
      <c r="O96" s="126"/>
      <c r="P96" s="126"/>
      <c r="Q96" s="126"/>
      <c r="R96" s="126"/>
    </row>
    <row r="97" spans="2:18" x14ac:dyDescent="0.2">
      <c r="M97" s="126"/>
      <c r="N97" s="126"/>
      <c r="O97" s="126"/>
      <c r="P97" s="126"/>
      <c r="Q97" s="126"/>
      <c r="R97" s="126"/>
    </row>
    <row r="99" spans="2:18" x14ac:dyDescent="0.2">
      <c r="K99" s="36"/>
      <c r="L99" s="36"/>
      <c r="M99" s="36"/>
      <c r="N99" s="36"/>
      <c r="O99" s="36"/>
      <c r="P99" s="36"/>
      <c r="Q99" s="36"/>
    </row>
    <row r="100" spans="2:18" x14ac:dyDescent="0.2">
      <c r="K100" s="36"/>
      <c r="L100" s="36"/>
      <c r="M100" s="36"/>
      <c r="N100" s="36"/>
      <c r="O100" s="36"/>
      <c r="P100" s="36"/>
      <c r="Q100" s="36"/>
    </row>
    <row r="103" spans="2:18" x14ac:dyDescent="0.2">
      <c r="B103" s="38" t="s">
        <v>71</v>
      </c>
      <c r="C103" s="38" t="s">
        <v>72</v>
      </c>
      <c r="D103" s="38"/>
    </row>
    <row r="105" spans="2:18" x14ac:dyDescent="0.2">
      <c r="G105" s="129" t="s">
        <v>75</v>
      </c>
      <c r="H105" s="129"/>
      <c r="I105" s="129"/>
      <c r="J105" s="129"/>
      <c r="K105" s="129"/>
      <c r="L105" s="129"/>
      <c r="M105" s="129"/>
      <c r="N105" s="129"/>
      <c r="O105" s="129"/>
      <c r="P105" s="129"/>
      <c r="Q105" s="129"/>
      <c r="R105" s="129"/>
    </row>
    <row r="106" spans="2:18" x14ac:dyDescent="0.2">
      <c r="G106" s="129"/>
      <c r="H106" s="129"/>
      <c r="I106" s="129"/>
      <c r="J106" s="129"/>
      <c r="K106" s="129"/>
      <c r="L106" s="129"/>
      <c r="M106" s="129"/>
      <c r="N106" s="129"/>
      <c r="O106" s="129"/>
      <c r="P106" s="129"/>
      <c r="Q106" s="129"/>
      <c r="R106" s="129"/>
    </row>
    <row r="107" spans="2:18" x14ac:dyDescent="0.2">
      <c r="G107" s="129"/>
      <c r="H107" s="129"/>
      <c r="I107" s="129"/>
      <c r="J107" s="129"/>
      <c r="K107" s="129"/>
      <c r="L107" s="129"/>
      <c r="M107" s="129"/>
      <c r="N107" s="129"/>
      <c r="O107" s="129"/>
      <c r="P107" s="129"/>
      <c r="Q107" s="129"/>
      <c r="R107" s="129"/>
    </row>
    <row r="108" spans="2:18" x14ac:dyDescent="0.2">
      <c r="G108" s="129"/>
      <c r="H108" s="129"/>
      <c r="I108" s="129"/>
      <c r="J108" s="129"/>
      <c r="K108" s="129"/>
      <c r="L108" s="129"/>
      <c r="M108" s="129"/>
      <c r="N108" s="129"/>
      <c r="O108" s="129"/>
      <c r="P108" s="129"/>
      <c r="Q108" s="129"/>
      <c r="R108" s="129"/>
    </row>
    <row r="109" spans="2:18" x14ac:dyDescent="0.2">
      <c r="G109" s="129"/>
      <c r="H109" s="129"/>
      <c r="I109" s="129"/>
      <c r="J109" s="129"/>
      <c r="K109" s="129"/>
      <c r="L109" s="129"/>
      <c r="M109" s="129"/>
      <c r="N109" s="129"/>
      <c r="O109" s="129"/>
      <c r="P109" s="129"/>
      <c r="Q109" s="129"/>
      <c r="R109" s="129"/>
    </row>
    <row r="110" spans="2:18" x14ac:dyDescent="0.2">
      <c r="G110" s="129"/>
      <c r="H110" s="129"/>
      <c r="I110" s="129"/>
      <c r="J110" s="129"/>
      <c r="K110" s="129"/>
      <c r="L110" s="129"/>
      <c r="M110" s="129"/>
      <c r="N110" s="129"/>
      <c r="O110" s="129"/>
      <c r="P110" s="129"/>
      <c r="Q110" s="129"/>
      <c r="R110" s="129"/>
    </row>
    <row r="111" spans="2:18" x14ac:dyDescent="0.2">
      <c r="G111" s="129"/>
      <c r="H111" s="129"/>
      <c r="I111" s="129"/>
      <c r="J111" s="129"/>
      <c r="K111" s="129"/>
      <c r="L111" s="129"/>
      <c r="M111" s="129"/>
      <c r="N111" s="129"/>
      <c r="O111" s="129"/>
      <c r="P111" s="129"/>
      <c r="Q111" s="129"/>
      <c r="R111" s="129"/>
    </row>
    <row r="126" spans="7:18" x14ac:dyDescent="0.2">
      <c r="G126" s="112" t="s">
        <v>67</v>
      </c>
      <c r="J126" s="34"/>
      <c r="L126" s="34"/>
      <c r="N126" s="34"/>
      <c r="P126" s="34"/>
    </row>
    <row r="127" spans="7:18" x14ac:dyDescent="0.2">
      <c r="G127" s="132" t="s">
        <v>133</v>
      </c>
      <c r="H127" s="132"/>
      <c r="I127" s="132"/>
      <c r="J127" s="132"/>
      <c r="K127" s="132"/>
      <c r="L127" s="132"/>
      <c r="M127" s="132"/>
      <c r="N127" s="132"/>
      <c r="O127" s="132"/>
      <c r="P127" s="132"/>
      <c r="Q127" s="132"/>
      <c r="R127" s="132"/>
    </row>
    <row r="128" spans="7:18" x14ac:dyDescent="0.2">
      <c r="G128" s="132"/>
      <c r="H128" s="132"/>
      <c r="I128" s="132"/>
      <c r="J128" s="132"/>
      <c r="K128" s="132"/>
      <c r="L128" s="132"/>
      <c r="M128" s="132"/>
      <c r="N128" s="132"/>
      <c r="O128" s="132"/>
      <c r="P128" s="132"/>
      <c r="Q128" s="132"/>
      <c r="R128" s="132"/>
    </row>
    <row r="129" spans="2:18" x14ac:dyDescent="0.2">
      <c r="G129" s="132"/>
      <c r="H129" s="132"/>
      <c r="I129" s="132"/>
      <c r="J129" s="132"/>
      <c r="K129" s="132"/>
      <c r="L129" s="132"/>
      <c r="M129" s="132"/>
      <c r="N129" s="132"/>
      <c r="O129" s="132"/>
      <c r="P129" s="132"/>
      <c r="Q129" s="132"/>
      <c r="R129" s="132"/>
    </row>
    <row r="130" spans="2:18" x14ac:dyDescent="0.2">
      <c r="G130" s="132"/>
      <c r="H130" s="132"/>
      <c r="I130" s="132"/>
      <c r="J130" s="132"/>
      <c r="K130" s="132"/>
      <c r="L130" s="132"/>
      <c r="M130" s="132"/>
      <c r="N130" s="132"/>
      <c r="O130" s="132"/>
      <c r="P130" s="132"/>
      <c r="Q130" s="132"/>
      <c r="R130" s="132"/>
    </row>
    <row r="131" spans="2:18" x14ac:dyDescent="0.2">
      <c r="G131" s="110"/>
      <c r="H131" s="110"/>
      <c r="I131" s="110"/>
      <c r="J131" s="110"/>
      <c r="K131" s="110"/>
      <c r="L131" s="110"/>
      <c r="M131" s="110"/>
      <c r="N131" s="110"/>
      <c r="O131" s="110"/>
      <c r="P131" s="110"/>
      <c r="Q131" s="110"/>
      <c r="R131" s="110"/>
    </row>
    <row r="132" spans="2:18" x14ac:dyDescent="0.2">
      <c r="G132" s="110"/>
      <c r="H132" s="110"/>
      <c r="I132" s="110"/>
      <c r="J132" s="110"/>
      <c r="K132" s="110"/>
      <c r="L132" s="110"/>
      <c r="M132" s="110"/>
      <c r="N132" s="110"/>
      <c r="O132" s="110"/>
      <c r="P132" s="110"/>
      <c r="Q132" s="110"/>
      <c r="R132" s="110"/>
    </row>
    <row r="133" spans="2:18" x14ac:dyDescent="0.2">
      <c r="G133" s="110"/>
      <c r="H133" s="110"/>
      <c r="I133" s="110"/>
      <c r="J133" s="110"/>
      <c r="K133" s="110"/>
      <c r="L133" s="110"/>
      <c r="M133" s="110"/>
      <c r="N133" s="110"/>
      <c r="O133" s="110"/>
      <c r="P133" s="110"/>
      <c r="Q133" s="110"/>
      <c r="R133" s="110"/>
    </row>
    <row r="134" spans="2:18" x14ac:dyDescent="0.2">
      <c r="G134" s="110"/>
      <c r="H134" s="110"/>
      <c r="I134" s="110"/>
      <c r="J134" s="110"/>
      <c r="K134" s="110"/>
      <c r="L134" s="110"/>
      <c r="M134" s="110"/>
      <c r="N134" s="110"/>
      <c r="O134" s="110"/>
      <c r="P134" s="110"/>
      <c r="Q134" s="110"/>
      <c r="R134" s="110"/>
    </row>
    <row r="135" spans="2:18" x14ac:dyDescent="0.2">
      <c r="B135" s="38" t="s">
        <v>73</v>
      </c>
      <c r="C135" s="38" t="s">
        <v>74</v>
      </c>
    </row>
    <row r="137" spans="2:18" x14ac:dyDescent="0.2">
      <c r="B137" s="129" t="s">
        <v>76</v>
      </c>
      <c r="C137" s="129"/>
      <c r="D137" s="129"/>
      <c r="E137" s="129"/>
      <c r="F137" s="129"/>
      <c r="G137" s="129"/>
      <c r="H137" s="129"/>
      <c r="I137" s="129"/>
      <c r="J137" s="129"/>
      <c r="K137" s="129"/>
      <c r="L137" s="129"/>
      <c r="M137" s="129"/>
      <c r="N137" s="129"/>
      <c r="O137" s="129"/>
      <c r="P137" s="129"/>
      <c r="Q137" s="129"/>
      <c r="R137" s="129"/>
    </row>
    <row r="138" spans="2:18" x14ac:dyDescent="0.2">
      <c r="B138" s="129"/>
      <c r="C138" s="129"/>
      <c r="D138" s="129"/>
      <c r="E138" s="129"/>
      <c r="F138" s="129"/>
      <c r="G138" s="129"/>
      <c r="H138" s="129"/>
      <c r="I138" s="129"/>
      <c r="J138" s="129"/>
      <c r="K138" s="129"/>
      <c r="L138" s="129"/>
      <c r="M138" s="129"/>
      <c r="N138" s="129"/>
      <c r="O138" s="129"/>
      <c r="P138" s="129"/>
      <c r="Q138" s="129"/>
      <c r="R138" s="129"/>
    </row>
    <row r="139" spans="2:18" x14ac:dyDescent="0.2">
      <c r="B139" s="129"/>
      <c r="C139" s="129"/>
      <c r="D139" s="129"/>
      <c r="E139" s="129"/>
      <c r="F139" s="129"/>
      <c r="G139" s="129"/>
      <c r="H139" s="129"/>
      <c r="I139" s="129"/>
      <c r="J139" s="129"/>
      <c r="K139" s="129"/>
      <c r="L139" s="129"/>
      <c r="M139" s="129"/>
      <c r="N139" s="129"/>
      <c r="O139" s="129"/>
      <c r="P139" s="129"/>
      <c r="Q139" s="129"/>
      <c r="R139" s="129"/>
    </row>
    <row r="140" spans="2:18" x14ac:dyDescent="0.2">
      <c r="B140" s="43" t="s">
        <v>67</v>
      </c>
    </row>
    <row r="141" spans="2:18" ht="12.75" customHeight="1" x14ac:dyDescent="0.2">
      <c r="B141" s="130" t="s">
        <v>134</v>
      </c>
      <c r="C141" s="130"/>
      <c r="D141" s="130"/>
      <c r="E141" s="130"/>
      <c r="F141" s="130"/>
      <c r="G141" s="130"/>
      <c r="H141" s="130"/>
      <c r="I141" s="130"/>
      <c r="J141" s="130"/>
      <c r="K141" s="130"/>
      <c r="L141" s="130"/>
      <c r="M141" s="130"/>
      <c r="N141" s="130"/>
      <c r="O141" s="130"/>
      <c r="P141" s="130"/>
      <c r="Q141" s="130"/>
      <c r="R141" s="130"/>
    </row>
    <row r="142" spans="2:18" x14ac:dyDescent="0.2">
      <c r="B142" s="110"/>
      <c r="C142" s="110"/>
      <c r="D142" s="110"/>
      <c r="E142" s="110"/>
      <c r="F142" s="110"/>
      <c r="G142" s="110"/>
      <c r="H142" s="110"/>
      <c r="I142" s="110"/>
      <c r="J142" s="110"/>
      <c r="K142" s="110"/>
      <c r="L142" s="110"/>
      <c r="M142" s="110"/>
      <c r="N142" s="110"/>
      <c r="O142" s="110"/>
      <c r="P142" s="110"/>
      <c r="Q142" s="110"/>
      <c r="R142" s="110"/>
    </row>
    <row r="143" spans="2:18" x14ac:dyDescent="0.2">
      <c r="B143" s="110"/>
      <c r="C143" s="110"/>
      <c r="D143" s="110"/>
      <c r="E143" s="110"/>
      <c r="F143" s="110"/>
      <c r="G143" s="110"/>
      <c r="H143" s="110"/>
      <c r="I143" s="110"/>
      <c r="J143" s="110"/>
      <c r="K143" s="110"/>
      <c r="L143" s="110"/>
      <c r="M143" s="110"/>
      <c r="N143" s="110"/>
      <c r="O143" s="110"/>
      <c r="P143" s="110"/>
      <c r="Q143" s="110"/>
      <c r="R143" s="110"/>
    </row>
  </sheetData>
  <sheetProtection password="FB00" sheet="1" objects="1" scenarios="1" selectLockedCells="1" selectUnlockedCells="1"/>
  <mergeCells count="11">
    <mergeCell ref="B141:R141"/>
    <mergeCell ref="B137:R139"/>
    <mergeCell ref="G22:R24"/>
    <mergeCell ref="B68:R71"/>
    <mergeCell ref="H42:R53"/>
    <mergeCell ref="G127:R130"/>
    <mergeCell ref="G13:R18"/>
    <mergeCell ref="M90:R97"/>
    <mergeCell ref="B2:U3"/>
    <mergeCell ref="B5:R9"/>
    <mergeCell ref="G105:R111"/>
  </mergeCells>
  <phoneticPr fontId="2" type="noConversion"/>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2:G54"/>
  <sheetViews>
    <sheetView zoomScale="80" zoomScaleNormal="80" workbookViewId="0">
      <selection activeCell="E32" sqref="E32"/>
    </sheetView>
  </sheetViews>
  <sheetFormatPr defaultRowHeight="12.75" x14ac:dyDescent="0.2"/>
  <cols>
    <col min="1" max="1" width="12" style="108" customWidth="1"/>
    <col min="2" max="7" width="14.140625" style="109" customWidth="1"/>
    <col min="8" max="16384" width="9.140625" style="98"/>
  </cols>
  <sheetData>
    <row r="2" spans="1:7" ht="12.75" customHeight="1" x14ac:dyDescent="0.2">
      <c r="A2" s="95" t="s">
        <v>0</v>
      </c>
      <c r="B2" s="96" t="s">
        <v>1</v>
      </c>
      <c r="C2" s="97" t="s">
        <v>3</v>
      </c>
      <c r="D2" s="97" t="s">
        <v>2</v>
      </c>
      <c r="E2" s="97" t="s">
        <v>4</v>
      </c>
      <c r="F2" s="97" t="s">
        <v>123</v>
      </c>
      <c r="G2" s="97" t="s">
        <v>124</v>
      </c>
    </row>
    <row r="3" spans="1:7" ht="12.75" customHeight="1" x14ac:dyDescent="0.2">
      <c r="A3" s="99"/>
      <c r="B3" s="100" t="s">
        <v>6</v>
      </c>
      <c r="C3" s="101" t="s">
        <v>6</v>
      </c>
      <c r="D3" s="101" t="s">
        <v>7</v>
      </c>
      <c r="E3" s="101" t="s">
        <v>6</v>
      </c>
      <c r="F3" s="101" t="s">
        <v>6</v>
      </c>
      <c r="G3" s="101" t="s">
        <v>6</v>
      </c>
    </row>
    <row r="4" spans="1:7" ht="12.75" customHeight="1" x14ac:dyDescent="0.2">
      <c r="A4" s="102" t="s">
        <v>50</v>
      </c>
      <c r="B4" s="103">
        <v>12.1</v>
      </c>
      <c r="C4" s="104">
        <v>13.314299999999999</v>
      </c>
      <c r="D4" s="104">
        <v>0.33300000000000002</v>
      </c>
      <c r="E4" s="104">
        <f>2*PI()*50*(D4/1000)</f>
        <v>0.10461503536454012</v>
      </c>
      <c r="F4" s="104">
        <f>SQRT((B4^2)+(E4^2))</f>
        <v>12.100452235582946</v>
      </c>
      <c r="G4" s="104">
        <f>SQRT((C4^2)+(E4^2))</f>
        <v>13.314710991817446</v>
      </c>
    </row>
    <row r="5" spans="1:7" ht="12.75" customHeight="1" x14ac:dyDescent="0.2">
      <c r="A5" s="102" t="s">
        <v>51</v>
      </c>
      <c r="B5" s="103">
        <v>7.41</v>
      </c>
      <c r="C5" s="104">
        <v>8.1529000000000007</v>
      </c>
      <c r="D5" s="104">
        <v>0.309</v>
      </c>
      <c r="E5" s="104">
        <f t="shared" ref="E5:E52" si="0">2*PI()*50*(D5/1000)</f>
        <v>9.7075212995924601E-2</v>
      </c>
      <c r="F5" s="104">
        <f t="shared" ref="F5:F52" si="1">SQRT((B5^2)+(E5^2))</f>
        <v>7.4106358429609944</v>
      </c>
      <c r="G5" s="104">
        <f t="shared" ref="G5:G52" si="2">SQRT((C5^2)+(E5^2))</f>
        <v>8.1534779086582567</v>
      </c>
    </row>
    <row r="6" spans="1:7" ht="12.75" customHeight="1" x14ac:dyDescent="0.2">
      <c r="A6" s="102" t="s">
        <v>52</v>
      </c>
      <c r="B6" s="103">
        <v>4.6100000000000003</v>
      </c>
      <c r="C6" s="104">
        <v>5.0707000000000004</v>
      </c>
      <c r="D6" s="104">
        <v>0.28499999999999998</v>
      </c>
      <c r="E6" s="104">
        <f t="shared" si="0"/>
        <v>8.95353906273091E-2</v>
      </c>
      <c r="F6" s="104">
        <f t="shared" si="1"/>
        <v>4.6108693959138325</v>
      </c>
      <c r="G6" s="104">
        <f t="shared" si="2"/>
        <v>5.0714904196079074</v>
      </c>
    </row>
    <row r="7" spans="1:7" ht="12.75" customHeight="1" x14ac:dyDescent="0.2">
      <c r="A7" s="102" t="s">
        <v>53</v>
      </c>
      <c r="B7" s="103">
        <v>3.08</v>
      </c>
      <c r="C7" s="104">
        <v>3.3871000000000002</v>
      </c>
      <c r="D7" s="104">
        <v>0.27100000000000002</v>
      </c>
      <c r="E7" s="104">
        <f t="shared" si="0"/>
        <v>8.5137160912283405E-2</v>
      </c>
      <c r="F7" s="104">
        <f t="shared" si="1"/>
        <v>3.0811764532671937</v>
      </c>
      <c r="G7" s="104">
        <f t="shared" si="2"/>
        <v>3.388169822510112</v>
      </c>
    </row>
    <row r="8" spans="1:7" ht="12.75" customHeight="1" x14ac:dyDescent="0.2">
      <c r="A8" s="102" t="s">
        <v>54</v>
      </c>
      <c r="B8" s="103">
        <v>1.83</v>
      </c>
      <c r="C8" s="104">
        <v>2.0121000000000002</v>
      </c>
      <c r="D8" s="104">
        <v>0.255</v>
      </c>
      <c r="E8" s="104">
        <f t="shared" si="0"/>
        <v>8.0110612666539738E-2</v>
      </c>
      <c r="F8" s="104">
        <f t="shared" si="1"/>
        <v>1.8317526334802439</v>
      </c>
      <c r="G8" s="104">
        <f t="shared" si="2"/>
        <v>2.0136941476455181</v>
      </c>
    </row>
    <row r="9" spans="1:7" ht="12.75" customHeight="1" x14ac:dyDescent="0.2">
      <c r="A9" s="102" t="s">
        <v>58</v>
      </c>
      <c r="B9" s="103">
        <v>12.1</v>
      </c>
      <c r="C9" s="104">
        <v>13.314299999999999</v>
      </c>
      <c r="D9" s="104">
        <v>0.33300000000000002</v>
      </c>
      <c r="E9" s="104">
        <f t="shared" si="0"/>
        <v>0.10461503536454012</v>
      </c>
      <c r="F9" s="104">
        <f t="shared" si="1"/>
        <v>12.100452235582946</v>
      </c>
      <c r="G9" s="104">
        <f t="shared" si="2"/>
        <v>13.314710991817446</v>
      </c>
    </row>
    <row r="10" spans="1:7" ht="12.75" customHeight="1" x14ac:dyDescent="0.2">
      <c r="A10" s="102" t="s">
        <v>59</v>
      </c>
      <c r="B10" s="103">
        <v>7.41</v>
      </c>
      <c r="C10" s="104">
        <v>8.1529000000000007</v>
      </c>
      <c r="D10" s="104">
        <v>0.309</v>
      </c>
      <c r="E10" s="104">
        <f t="shared" si="0"/>
        <v>9.7075212995924601E-2</v>
      </c>
      <c r="F10" s="104">
        <f t="shared" si="1"/>
        <v>7.4106358429609944</v>
      </c>
      <c r="G10" s="104">
        <f t="shared" si="2"/>
        <v>8.1534779086582567</v>
      </c>
    </row>
    <row r="11" spans="1:7" ht="12.75" customHeight="1" x14ac:dyDescent="0.2">
      <c r="A11" s="102" t="s">
        <v>60</v>
      </c>
      <c r="B11" s="103">
        <v>4.6100000000000003</v>
      </c>
      <c r="C11" s="104">
        <v>5.0707000000000004</v>
      </c>
      <c r="D11" s="104">
        <v>0.28499999999999998</v>
      </c>
      <c r="E11" s="104">
        <f t="shared" si="0"/>
        <v>8.95353906273091E-2</v>
      </c>
      <c r="F11" s="104">
        <f t="shared" si="1"/>
        <v>4.6108693959138325</v>
      </c>
      <c r="G11" s="104">
        <f t="shared" si="2"/>
        <v>5.0714904196079074</v>
      </c>
    </row>
    <row r="12" spans="1:7" ht="12.75" customHeight="1" x14ac:dyDescent="0.2">
      <c r="A12" s="102" t="s">
        <v>61</v>
      </c>
      <c r="B12" s="103">
        <v>3.08</v>
      </c>
      <c r="C12" s="104">
        <v>3.3871000000000002</v>
      </c>
      <c r="D12" s="104">
        <v>0.27100000000000002</v>
      </c>
      <c r="E12" s="104">
        <f t="shared" si="0"/>
        <v>8.5137160912283405E-2</v>
      </c>
      <c r="F12" s="104">
        <f t="shared" si="1"/>
        <v>3.0811764532671937</v>
      </c>
      <c r="G12" s="104">
        <f t="shared" si="2"/>
        <v>3.388169822510112</v>
      </c>
    </row>
    <row r="13" spans="1:7" ht="12.75" customHeight="1" x14ac:dyDescent="0.2">
      <c r="A13" s="102" t="s">
        <v>62</v>
      </c>
      <c r="B13" s="103">
        <v>1.83</v>
      </c>
      <c r="C13" s="104">
        <v>2.0121000000000002</v>
      </c>
      <c r="D13" s="104">
        <v>0.255</v>
      </c>
      <c r="E13" s="104">
        <f t="shared" si="0"/>
        <v>8.0110612666539738E-2</v>
      </c>
      <c r="F13" s="104">
        <f t="shared" si="1"/>
        <v>1.8317526334802439</v>
      </c>
      <c r="G13" s="104">
        <f t="shared" si="2"/>
        <v>2.0136941476455181</v>
      </c>
    </row>
    <row r="14" spans="1:7" ht="12.75" customHeight="1" x14ac:dyDescent="0.2">
      <c r="A14" s="102" t="s">
        <v>63</v>
      </c>
      <c r="B14" s="103">
        <v>1.1499999999999999</v>
      </c>
      <c r="C14" s="104">
        <v>1.2643</v>
      </c>
      <c r="D14" s="104">
        <v>0.24099999999999999</v>
      </c>
      <c r="E14" s="104">
        <f t="shared" si="0"/>
        <v>7.5712382951514015E-2</v>
      </c>
      <c r="F14" s="104">
        <f t="shared" si="1"/>
        <v>1.152489637668034</v>
      </c>
      <c r="G14" s="104">
        <f t="shared" si="2"/>
        <v>1.266564982514595</v>
      </c>
    </row>
    <row r="15" spans="1:7" ht="12.75" customHeight="1" x14ac:dyDescent="0.2">
      <c r="A15" s="102" t="s">
        <v>55</v>
      </c>
      <c r="B15" s="103">
        <v>0.72699999999999998</v>
      </c>
      <c r="C15" s="104">
        <v>0.79990000000000006</v>
      </c>
      <c r="D15" s="104">
        <v>0.24199999999999999</v>
      </c>
      <c r="E15" s="104">
        <f t="shared" si="0"/>
        <v>7.6026542216872994E-2</v>
      </c>
      <c r="F15" s="104">
        <f t="shared" si="1"/>
        <v>0.73096445544325472</v>
      </c>
      <c r="G15" s="104">
        <f t="shared" si="2"/>
        <v>0.80350485071432776</v>
      </c>
    </row>
    <row r="16" spans="1:7" ht="12.75" customHeight="1" x14ac:dyDescent="0.2">
      <c r="A16" s="102" t="s">
        <v>56</v>
      </c>
      <c r="B16" s="103">
        <v>0.52400000000000002</v>
      </c>
      <c r="C16" s="104">
        <v>0.57650000000000001</v>
      </c>
      <c r="D16" s="104">
        <v>0.23400000000000001</v>
      </c>
      <c r="E16" s="104">
        <f t="shared" si="0"/>
        <v>7.3513268094001175E-2</v>
      </c>
      <c r="F16" s="104">
        <f t="shared" si="1"/>
        <v>0.52913155319434557</v>
      </c>
      <c r="G16" s="104">
        <f t="shared" si="2"/>
        <v>0.58116817754059846</v>
      </c>
    </row>
    <row r="17" spans="1:7" ht="12.75" customHeight="1" x14ac:dyDescent="0.2">
      <c r="A17" s="105" t="s">
        <v>57</v>
      </c>
      <c r="B17" s="106">
        <v>0.38700000000000001</v>
      </c>
      <c r="C17" s="107">
        <v>0.41270000000000001</v>
      </c>
      <c r="D17" s="107">
        <v>0.253</v>
      </c>
      <c r="E17" s="107">
        <f t="shared" si="0"/>
        <v>7.9482294135821779E-2</v>
      </c>
      <c r="F17" s="107">
        <f t="shared" si="1"/>
        <v>0.39507775827182845</v>
      </c>
      <c r="G17" s="107">
        <f t="shared" si="2"/>
        <v>0.42028410043813613</v>
      </c>
    </row>
    <row r="18" spans="1:7" ht="12.75" customHeight="1" x14ac:dyDescent="0.2">
      <c r="A18" s="102" t="s">
        <v>126</v>
      </c>
      <c r="B18" s="103">
        <v>3.08</v>
      </c>
      <c r="C18" s="104">
        <v>3.3871000000000002</v>
      </c>
      <c r="D18" s="104">
        <v>0.27100000000000002</v>
      </c>
      <c r="E18" s="104">
        <v>8.5099999999999995E-2</v>
      </c>
      <c r="F18" s="104">
        <f t="shared" si="1"/>
        <v>3.0811754266837843</v>
      </c>
      <c r="G18" s="104">
        <v>3.388169822510112</v>
      </c>
    </row>
    <row r="19" spans="1:7" ht="12.75" customHeight="1" x14ac:dyDescent="0.2">
      <c r="A19" s="102" t="s">
        <v>127</v>
      </c>
      <c r="B19" s="103">
        <v>1.83</v>
      </c>
      <c r="C19" s="104">
        <v>2.0121000000000002</v>
      </c>
      <c r="D19" s="104">
        <v>0.255</v>
      </c>
      <c r="E19" s="104">
        <v>8.0100000000000005E-2</v>
      </c>
      <c r="F19" s="104">
        <f t="shared" si="1"/>
        <v>1.8317521693722654</v>
      </c>
      <c r="G19" s="104">
        <v>2.0136941476455181</v>
      </c>
    </row>
    <row r="20" spans="1:7" ht="12.75" customHeight="1" x14ac:dyDescent="0.2">
      <c r="A20" s="102" t="s">
        <v>128</v>
      </c>
      <c r="B20" s="103">
        <v>1.1499999999999999</v>
      </c>
      <c r="C20" s="104">
        <v>1.2643</v>
      </c>
      <c r="D20" s="104">
        <v>0.24099999999999999</v>
      </c>
      <c r="E20" s="104">
        <v>7.5700000000000003E-2</v>
      </c>
      <c r="F20" s="104">
        <f t="shared" si="1"/>
        <v>1.1524888242408251</v>
      </c>
      <c r="G20" s="104">
        <v>1.266564982514595</v>
      </c>
    </row>
    <row r="21" spans="1:7" ht="12.75" customHeight="1" x14ac:dyDescent="0.2">
      <c r="A21" s="102" t="s">
        <v>129</v>
      </c>
      <c r="B21" s="103">
        <v>0.72699999999999998</v>
      </c>
      <c r="C21" s="104">
        <v>0.79990000000000006</v>
      </c>
      <c r="D21" s="104">
        <v>0.24199999999999999</v>
      </c>
      <c r="E21" s="104">
        <v>7.5999999999999998E-2</v>
      </c>
      <c r="F21" s="104">
        <f t="shared" si="1"/>
        <v>0.73096169530283861</v>
      </c>
      <c r="G21" s="104">
        <v>0.80350485071432776</v>
      </c>
    </row>
    <row r="22" spans="1:7" ht="12.75" customHeight="1" x14ac:dyDescent="0.2">
      <c r="A22" s="102" t="s">
        <v>130</v>
      </c>
      <c r="B22" s="103">
        <v>0.52400000000000002</v>
      </c>
      <c r="C22" s="104">
        <v>0.57650000000000001</v>
      </c>
      <c r="D22" s="104">
        <v>0.23400000000000001</v>
      </c>
      <c r="E22" s="104">
        <v>7.3499999999999996E-2</v>
      </c>
      <c r="F22" s="104">
        <f t="shared" si="1"/>
        <v>0.52912970999557385</v>
      </c>
      <c r="G22" s="104">
        <v>0.58116817754059846</v>
      </c>
    </row>
    <row r="23" spans="1:7" ht="12.75" customHeight="1" x14ac:dyDescent="0.2">
      <c r="A23" s="105" t="s">
        <v>131</v>
      </c>
      <c r="B23" s="106">
        <v>0.38700000000000001</v>
      </c>
      <c r="C23" s="107">
        <v>0.41270000000000001</v>
      </c>
      <c r="D23" s="107">
        <v>0.253</v>
      </c>
      <c r="E23" s="107">
        <v>7.9500000000000001E-2</v>
      </c>
      <c r="F23" s="107">
        <f t="shared" si="1"/>
        <v>0.39508132074295793</v>
      </c>
      <c r="G23" s="107">
        <v>0.42028410043813613</v>
      </c>
    </row>
    <row r="24" spans="1:7" ht="12.75" customHeight="1" x14ac:dyDescent="0.2">
      <c r="A24" s="102" t="s">
        <v>8</v>
      </c>
      <c r="B24" s="103">
        <v>0.26800000000000002</v>
      </c>
      <c r="C24" s="104">
        <v>0.29480000000000001</v>
      </c>
      <c r="D24" s="104">
        <v>0.249</v>
      </c>
      <c r="E24" s="104">
        <f t="shared" si="0"/>
        <v>7.8225657074385849E-2</v>
      </c>
      <c r="F24" s="104">
        <f t="shared" si="1"/>
        <v>0.27918318972445211</v>
      </c>
      <c r="G24" s="104">
        <f t="shared" si="2"/>
        <v>0.30500212036102214</v>
      </c>
    </row>
    <row r="25" spans="1:7" ht="12.75" customHeight="1" x14ac:dyDescent="0.2">
      <c r="A25" s="102" t="s">
        <v>9</v>
      </c>
      <c r="B25" s="103">
        <v>0.193</v>
      </c>
      <c r="C25" s="104">
        <v>0.21229999999999999</v>
      </c>
      <c r="D25" s="104">
        <v>0.24399999999999999</v>
      </c>
      <c r="E25" s="104">
        <f t="shared" si="0"/>
        <v>7.6654860747590953E-2</v>
      </c>
      <c r="F25" s="104">
        <f t="shared" si="1"/>
        <v>0.20766551874645092</v>
      </c>
      <c r="G25" s="104">
        <f t="shared" si="2"/>
        <v>0.22571499213883103</v>
      </c>
    </row>
    <row r="26" spans="1:7" ht="12.75" customHeight="1" x14ac:dyDescent="0.2">
      <c r="A26" s="102" t="s">
        <v>10</v>
      </c>
      <c r="B26" s="103">
        <v>0.153</v>
      </c>
      <c r="C26" s="104">
        <v>0.16839999999999999</v>
      </c>
      <c r="D26" s="104">
        <v>0.24299999999999999</v>
      </c>
      <c r="E26" s="104">
        <f t="shared" si="0"/>
        <v>7.6340701482231973E-2</v>
      </c>
      <c r="F26" s="104">
        <f t="shared" si="1"/>
        <v>0.17098801917912043</v>
      </c>
      <c r="G26" s="104">
        <f t="shared" si="2"/>
        <v>0.18489581580663</v>
      </c>
    </row>
    <row r="27" spans="1:7" ht="12.75" customHeight="1" x14ac:dyDescent="0.2">
      <c r="A27" s="102" t="s">
        <v>11</v>
      </c>
      <c r="B27" s="103">
        <v>0.124</v>
      </c>
      <c r="C27" s="104">
        <v>0.13650000000000001</v>
      </c>
      <c r="D27" s="104">
        <v>0.245</v>
      </c>
      <c r="E27" s="104">
        <f t="shared" si="0"/>
        <v>7.6969020012949932E-2</v>
      </c>
      <c r="F27" s="104">
        <f t="shared" si="1"/>
        <v>0.14594598330119909</v>
      </c>
      <c r="G27" s="104">
        <f t="shared" si="2"/>
        <v>0.15670507343973866</v>
      </c>
    </row>
    <row r="28" spans="1:7" ht="12.75" customHeight="1" x14ac:dyDescent="0.2">
      <c r="A28" s="102" t="s">
        <v>12</v>
      </c>
      <c r="B28" s="103">
        <v>9.9099999999999994E-2</v>
      </c>
      <c r="C28" s="104">
        <v>0.1091</v>
      </c>
      <c r="D28" s="104">
        <v>0.245</v>
      </c>
      <c r="E28" s="104">
        <f t="shared" si="0"/>
        <v>7.6969020012949932E-2</v>
      </c>
      <c r="F28" s="104">
        <f t="shared" si="1"/>
        <v>0.12547924147744074</v>
      </c>
      <c r="G28" s="104">
        <f t="shared" si="2"/>
        <v>0.13351793902601211</v>
      </c>
    </row>
    <row r="29" spans="1:7" ht="12.75" customHeight="1" x14ac:dyDescent="0.2">
      <c r="A29" s="102" t="s">
        <v>13</v>
      </c>
      <c r="B29" s="103">
        <v>7.5399999999999995E-2</v>
      </c>
      <c r="C29" s="104">
        <v>8.2900000000000001E-2</v>
      </c>
      <c r="D29" s="104">
        <v>0.24299999999999999</v>
      </c>
      <c r="E29" s="104">
        <f t="shared" si="0"/>
        <v>7.6340701482231973E-2</v>
      </c>
      <c r="F29" s="104">
        <f t="shared" si="1"/>
        <v>0.10729894082794691</v>
      </c>
      <c r="G29" s="104">
        <f t="shared" si="2"/>
        <v>0.11269566408162851</v>
      </c>
    </row>
    <row r="30" spans="1:7" ht="12.75" customHeight="1" x14ac:dyDescent="0.2">
      <c r="A30" s="102" t="s">
        <v>14</v>
      </c>
      <c r="B30" s="103">
        <v>0.86799999999999999</v>
      </c>
      <c r="C30" s="104">
        <v>0.95440000000000003</v>
      </c>
      <c r="D30" s="104">
        <v>0.26200000000000001</v>
      </c>
      <c r="E30" s="104">
        <f t="shared" si="0"/>
        <v>8.2309727524052592E-2</v>
      </c>
      <c r="F30" s="104">
        <f t="shared" si="1"/>
        <v>0.87189385319836021</v>
      </c>
      <c r="G30" s="104">
        <f t="shared" si="2"/>
        <v>0.95794271814398368</v>
      </c>
    </row>
    <row r="31" spans="1:7" ht="12.75" customHeight="1" x14ac:dyDescent="0.2">
      <c r="A31" s="102" t="s">
        <v>15</v>
      </c>
      <c r="B31" s="103">
        <v>0.64100000000000001</v>
      </c>
      <c r="C31" s="104">
        <v>0.7056</v>
      </c>
      <c r="D31" s="104">
        <v>0.25900000000000001</v>
      </c>
      <c r="E31" s="104">
        <f t="shared" si="0"/>
        <v>8.1367249727975641E-2</v>
      </c>
      <c r="F31" s="104">
        <f t="shared" si="1"/>
        <v>0.64614365997686207</v>
      </c>
      <c r="G31" s="104">
        <f t="shared" si="2"/>
        <v>0.7102759951795462</v>
      </c>
    </row>
    <row r="32" spans="1:7" ht="12.75" customHeight="1" x14ac:dyDescent="0.2">
      <c r="A32" s="102" t="s">
        <v>16</v>
      </c>
      <c r="B32" s="103">
        <v>0.443</v>
      </c>
      <c r="C32" s="104">
        <v>0.48730000000000001</v>
      </c>
      <c r="D32" s="104">
        <v>0.25900000000000001</v>
      </c>
      <c r="E32" s="104">
        <f t="shared" si="0"/>
        <v>8.1367249727975641E-2</v>
      </c>
      <c r="F32" s="104">
        <f t="shared" si="1"/>
        <v>0.4504105120090946</v>
      </c>
      <c r="G32" s="104">
        <f t="shared" si="2"/>
        <v>0.49404647486678294</v>
      </c>
    </row>
    <row r="33" spans="1:7" ht="12.75" customHeight="1" x14ac:dyDescent="0.2">
      <c r="A33" s="102" t="s">
        <v>17</v>
      </c>
      <c r="B33" s="103">
        <v>0.32</v>
      </c>
      <c r="C33" s="104">
        <v>0.35249999999999998</v>
      </c>
      <c r="D33" s="104">
        <v>0.248</v>
      </c>
      <c r="E33" s="104">
        <f t="shared" si="0"/>
        <v>7.7911497809026869E-2</v>
      </c>
      <c r="F33" s="104">
        <f t="shared" si="1"/>
        <v>0.32934814632975545</v>
      </c>
      <c r="G33" s="104">
        <f t="shared" si="2"/>
        <v>0.36100755046237742</v>
      </c>
    </row>
    <row r="34" spans="1:7" ht="12.75" customHeight="1" x14ac:dyDescent="0.2">
      <c r="A34" s="102" t="s">
        <v>18</v>
      </c>
      <c r="B34" s="103">
        <v>0.25800000000000001</v>
      </c>
      <c r="C34" s="104">
        <v>0.2737</v>
      </c>
      <c r="D34" s="104">
        <v>0.248</v>
      </c>
      <c r="E34" s="104">
        <f t="shared" si="0"/>
        <v>7.7911497809026869E-2</v>
      </c>
      <c r="F34" s="104">
        <f t="shared" si="1"/>
        <v>0.2695073310521367</v>
      </c>
      <c r="G34" s="104">
        <f t="shared" si="2"/>
        <v>0.28457317422913564</v>
      </c>
    </row>
    <row r="35" spans="1:7" ht="12.75" customHeight="1" x14ac:dyDescent="0.2">
      <c r="A35" s="102" t="s">
        <v>19</v>
      </c>
      <c r="B35" s="103">
        <v>0.20599999999999999</v>
      </c>
      <c r="C35" s="104">
        <v>0.2271</v>
      </c>
      <c r="D35" s="104">
        <v>0.248</v>
      </c>
      <c r="E35" s="104">
        <f t="shared" si="0"/>
        <v>7.7911497809026869E-2</v>
      </c>
      <c r="F35" s="104">
        <f t="shared" si="1"/>
        <v>0.22024123476507754</v>
      </c>
      <c r="G35" s="104">
        <f t="shared" si="2"/>
        <v>0.24009292261715254</v>
      </c>
    </row>
    <row r="36" spans="1:7" ht="12.75" customHeight="1" x14ac:dyDescent="0.2">
      <c r="A36" s="102" t="s">
        <v>20</v>
      </c>
      <c r="B36" s="103">
        <v>1.91</v>
      </c>
      <c r="C36" s="104">
        <v>2.1029</v>
      </c>
      <c r="D36" s="104">
        <v>0.27100000000000002</v>
      </c>
      <c r="E36" s="104">
        <f t="shared" si="0"/>
        <v>8.5137160912283405E-2</v>
      </c>
      <c r="F36" s="104">
        <f t="shared" si="1"/>
        <v>1.9118965286249683</v>
      </c>
      <c r="G36" s="104">
        <f t="shared" si="2"/>
        <v>2.1046227087457279</v>
      </c>
    </row>
    <row r="37" spans="1:7" ht="12.75" customHeight="1" x14ac:dyDescent="0.2">
      <c r="A37" s="102" t="s">
        <v>21</v>
      </c>
      <c r="B37" s="103">
        <v>1.2</v>
      </c>
      <c r="C37" s="104">
        <v>1.3213999999999999</v>
      </c>
      <c r="D37" s="104">
        <v>0.26600000000000001</v>
      </c>
      <c r="E37" s="104">
        <f t="shared" si="0"/>
        <v>8.3566364585488509E-2</v>
      </c>
      <c r="F37" s="104">
        <f t="shared" si="1"/>
        <v>1.2029062046934644</v>
      </c>
      <c r="G37" s="104">
        <f t="shared" si="2"/>
        <v>1.3240397642404984</v>
      </c>
    </row>
    <row r="38" spans="1:7" ht="12.75" customHeight="1" x14ac:dyDescent="0.2">
      <c r="A38" s="102" t="s">
        <v>22</v>
      </c>
      <c r="B38" s="103">
        <v>0.86799999999999999</v>
      </c>
      <c r="C38" s="104">
        <v>0.95479999999999998</v>
      </c>
      <c r="D38" s="104">
        <v>0.26400000000000001</v>
      </c>
      <c r="E38" s="104">
        <f t="shared" si="0"/>
        <v>8.2938046054770551E-2</v>
      </c>
      <c r="F38" s="104">
        <f t="shared" si="1"/>
        <v>0.87195339295365049</v>
      </c>
      <c r="G38" s="104">
        <f t="shared" si="2"/>
        <v>0.95839540873450724</v>
      </c>
    </row>
    <row r="39" spans="1:7" ht="12.75" customHeight="1" x14ac:dyDescent="0.2">
      <c r="A39" s="102" t="s">
        <v>23</v>
      </c>
      <c r="B39" s="103">
        <v>0.48853999999999997</v>
      </c>
      <c r="C39" s="104">
        <v>0.53739999999999999</v>
      </c>
      <c r="D39" s="104">
        <v>0.26</v>
      </c>
      <c r="E39" s="104">
        <f t="shared" si="0"/>
        <v>8.1681408993334634E-2</v>
      </c>
      <c r="F39" s="104">
        <f t="shared" si="1"/>
        <v>0.49532129388421853</v>
      </c>
      <c r="G39" s="104">
        <f t="shared" si="2"/>
        <v>0.54357208590502182</v>
      </c>
    </row>
    <row r="40" spans="1:7" ht="12.75" customHeight="1" x14ac:dyDescent="0.2">
      <c r="A40" s="102" t="s">
        <v>24</v>
      </c>
      <c r="B40" s="103">
        <v>0.443</v>
      </c>
      <c r="C40" s="104">
        <v>0.48730000000000001</v>
      </c>
      <c r="D40" s="104">
        <v>0.251</v>
      </c>
      <c r="E40" s="104">
        <f t="shared" si="0"/>
        <v>7.8853975605103807E-2</v>
      </c>
      <c r="F40" s="104">
        <f t="shared" si="1"/>
        <v>0.44996327568895034</v>
      </c>
      <c r="G40" s="104">
        <f t="shared" si="2"/>
        <v>0.49363877427601888</v>
      </c>
    </row>
    <row r="41" spans="1:7" ht="12.75" customHeight="1" x14ac:dyDescent="0.2">
      <c r="A41" s="102" t="s">
        <v>25</v>
      </c>
      <c r="B41" s="103">
        <v>0.32</v>
      </c>
      <c r="C41" s="104">
        <v>0.35210000000000002</v>
      </c>
      <c r="D41" s="104">
        <v>0.24299999999999999</v>
      </c>
      <c r="E41" s="104">
        <f t="shared" si="0"/>
        <v>7.6340701482231973E-2</v>
      </c>
      <c r="F41" s="104">
        <f t="shared" si="1"/>
        <v>0.32898009469084794</v>
      </c>
      <c r="G41" s="104">
        <f t="shared" si="2"/>
        <v>0.36028088029036354</v>
      </c>
    </row>
    <row r="42" spans="1:7" ht="12.75" customHeight="1" x14ac:dyDescent="0.2">
      <c r="A42" s="102" t="s">
        <v>26</v>
      </c>
      <c r="B42" s="103">
        <v>11.866666666666665</v>
      </c>
      <c r="C42" s="104">
        <v>13.0533</v>
      </c>
      <c r="D42" s="104">
        <v>0.309</v>
      </c>
      <c r="E42" s="104">
        <f t="shared" si="0"/>
        <v>9.7075212995924601E-2</v>
      </c>
      <c r="F42" s="104">
        <f t="shared" si="1"/>
        <v>11.867063721694425</v>
      </c>
      <c r="G42" s="104">
        <f t="shared" si="2"/>
        <v>13.053660961085905</v>
      </c>
    </row>
    <row r="43" spans="1:7" ht="12.75" customHeight="1" x14ac:dyDescent="0.2">
      <c r="A43" s="102" t="s">
        <v>27</v>
      </c>
      <c r="B43" s="103">
        <v>3.08</v>
      </c>
      <c r="C43" s="104">
        <v>3.3871000000000002</v>
      </c>
      <c r="D43" s="104">
        <v>0.309</v>
      </c>
      <c r="E43" s="104">
        <f t="shared" si="0"/>
        <v>9.7075212995924601E-2</v>
      </c>
      <c r="F43" s="104">
        <f t="shared" si="1"/>
        <v>3.0815294249736125</v>
      </c>
      <c r="G43" s="104">
        <f t="shared" si="2"/>
        <v>3.3884908155369411</v>
      </c>
    </row>
    <row r="44" spans="1:7" ht="12.75" customHeight="1" x14ac:dyDescent="0.2">
      <c r="A44" s="102" t="s">
        <v>28</v>
      </c>
      <c r="B44" s="103">
        <v>2.5428571428571427</v>
      </c>
      <c r="C44" s="104">
        <v>2.7970999999999999</v>
      </c>
      <c r="D44" s="104">
        <v>0.3</v>
      </c>
      <c r="E44" s="104">
        <f t="shared" si="0"/>
        <v>9.4247779607693788E-2</v>
      </c>
      <c r="F44" s="104">
        <f t="shared" si="1"/>
        <v>2.5446031307338619</v>
      </c>
      <c r="G44" s="104">
        <f t="shared" si="2"/>
        <v>2.7986873805341284</v>
      </c>
    </row>
    <row r="45" spans="1:7" ht="12.75" customHeight="1" x14ac:dyDescent="0.2">
      <c r="A45" s="102" t="s">
        <v>29</v>
      </c>
      <c r="B45" s="103">
        <v>1.83</v>
      </c>
      <c r="C45" s="104">
        <v>2.0121000000000002</v>
      </c>
      <c r="D45" s="104">
        <v>0.28699999999999998</v>
      </c>
      <c r="E45" s="104">
        <f t="shared" si="0"/>
        <v>9.0163709158027058E-2</v>
      </c>
      <c r="F45" s="104">
        <f t="shared" si="1"/>
        <v>1.8322198269992425</v>
      </c>
      <c r="G45" s="104">
        <f t="shared" si="2"/>
        <v>2.0141191385936272</v>
      </c>
    </row>
    <row r="46" spans="1:7" ht="12.75" customHeight="1" x14ac:dyDescent="0.2">
      <c r="A46" s="102" t="s">
        <v>30</v>
      </c>
      <c r="B46" s="103">
        <v>1.4833333333333332</v>
      </c>
      <c r="C46" s="104">
        <v>1.6316999999999999</v>
      </c>
      <c r="D46" s="104">
        <v>0.3</v>
      </c>
      <c r="E46" s="104">
        <f t="shared" si="0"/>
        <v>9.4247779607693788E-2</v>
      </c>
      <c r="F46" s="104">
        <f t="shared" si="1"/>
        <v>1.4863244671802849</v>
      </c>
      <c r="G46" s="104">
        <f t="shared" si="2"/>
        <v>1.6344196321511131</v>
      </c>
    </row>
    <row r="47" spans="1:7" ht="12.75" customHeight="1" x14ac:dyDescent="0.2">
      <c r="A47" s="102" t="s">
        <v>31</v>
      </c>
      <c r="B47" s="103">
        <v>1.1125</v>
      </c>
      <c r="C47" s="104">
        <v>1.2238</v>
      </c>
      <c r="D47" s="104">
        <v>0.3</v>
      </c>
      <c r="E47" s="104">
        <f t="shared" si="0"/>
        <v>9.4247779607693788E-2</v>
      </c>
      <c r="F47" s="104">
        <f t="shared" si="1"/>
        <v>1.1164850621306943</v>
      </c>
      <c r="G47" s="104">
        <f t="shared" si="2"/>
        <v>1.2274237589198689</v>
      </c>
    </row>
    <row r="48" spans="1:7" ht="12.75" customHeight="1" x14ac:dyDescent="0.2">
      <c r="A48" s="102" t="s">
        <v>32</v>
      </c>
      <c r="B48" s="103">
        <v>0.89</v>
      </c>
      <c r="C48" s="104">
        <v>0.97899999999999998</v>
      </c>
      <c r="D48" s="104">
        <v>0.3</v>
      </c>
      <c r="E48" s="104">
        <f t="shared" si="0"/>
        <v>9.4247779607693788E-2</v>
      </c>
      <c r="F48" s="104">
        <f t="shared" si="1"/>
        <v>0.89497633709555713</v>
      </c>
      <c r="G48" s="104">
        <f t="shared" si="2"/>
        <v>0.98352612774698589</v>
      </c>
    </row>
    <row r="49" spans="1:7" ht="12.75" customHeight="1" x14ac:dyDescent="0.2">
      <c r="A49" s="102" t="s">
        <v>33</v>
      </c>
      <c r="B49" s="103">
        <v>0.71199999999999997</v>
      </c>
      <c r="C49" s="104">
        <v>0.78320000000000001</v>
      </c>
      <c r="D49" s="104">
        <v>0.3</v>
      </c>
      <c r="E49" s="104">
        <f t="shared" si="0"/>
        <v>9.4247779607693788E-2</v>
      </c>
      <c r="F49" s="104">
        <f t="shared" si="1"/>
        <v>0.71821072392507501</v>
      </c>
      <c r="G49" s="104">
        <f t="shared" si="2"/>
        <v>0.78885035587301366</v>
      </c>
    </row>
    <row r="50" spans="1:7" ht="12.75" customHeight="1" x14ac:dyDescent="0.2">
      <c r="A50" s="102" t="s">
        <v>34</v>
      </c>
      <c r="B50" s="103">
        <v>0.50857142857142856</v>
      </c>
      <c r="C50" s="104">
        <v>0.55940000000000001</v>
      </c>
      <c r="D50" s="104">
        <v>0.3</v>
      </c>
      <c r="E50" s="104">
        <f t="shared" si="0"/>
        <v>9.4247779607693788E-2</v>
      </c>
      <c r="F50" s="104">
        <f t="shared" si="1"/>
        <v>0.51723064673331576</v>
      </c>
      <c r="G50" s="104">
        <f t="shared" si="2"/>
        <v>0.56728388304356092</v>
      </c>
    </row>
    <row r="51" spans="1:7" ht="12.75" customHeight="1" x14ac:dyDescent="0.2">
      <c r="A51" s="102" t="s">
        <v>35</v>
      </c>
      <c r="B51" s="103">
        <v>0.35599999999999998</v>
      </c>
      <c r="C51" s="104">
        <v>0.3916</v>
      </c>
      <c r="D51" s="104">
        <v>0.3</v>
      </c>
      <c r="E51" s="104">
        <f t="shared" si="0"/>
        <v>9.4247779607693788E-2</v>
      </c>
      <c r="F51" s="104">
        <f t="shared" si="1"/>
        <v>0.36826436694442816</v>
      </c>
      <c r="G51" s="104">
        <f t="shared" si="2"/>
        <v>0.40278183171660115</v>
      </c>
    </row>
    <row r="52" spans="1:7" ht="12.75" customHeight="1" x14ac:dyDescent="0.2">
      <c r="A52" s="105" t="s">
        <v>36</v>
      </c>
      <c r="B52" s="106">
        <v>0.26800000000000002</v>
      </c>
      <c r="C52" s="107">
        <v>0.29480000000000001</v>
      </c>
      <c r="D52" s="107">
        <v>0.3</v>
      </c>
      <c r="E52" s="107">
        <f t="shared" si="0"/>
        <v>9.4247779607693788E-2</v>
      </c>
      <c r="F52" s="107">
        <f t="shared" si="1"/>
        <v>0.284089147911321</v>
      </c>
      <c r="G52" s="107">
        <f t="shared" si="2"/>
        <v>0.30949908555758354</v>
      </c>
    </row>
    <row r="53" spans="1:7" ht="12.75" customHeight="1" x14ac:dyDescent="0.2"/>
    <row r="54" spans="1:7" ht="12.75" customHeight="1" x14ac:dyDescent="0.2"/>
  </sheetData>
  <sheetProtection password="FB00" sheet="1" objects="1" scenarios="1" selectLockedCells="1" selectUnlockedCells="1"/>
  <phoneticPr fontId="2" type="noConversion"/>
  <pageMargins left="0.75" right="0.75" top="1" bottom="1" header="0.5" footer="0.5"/>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L106"/>
  <sheetViews>
    <sheetView topLeftCell="A58" zoomScaleNormal="100" workbookViewId="0">
      <selection activeCell="I89" sqref="I89"/>
    </sheetView>
  </sheetViews>
  <sheetFormatPr defaultRowHeight="12.75" x14ac:dyDescent="0.2"/>
  <cols>
    <col min="1" max="1" width="4.42578125" style="53" customWidth="1"/>
    <col min="2" max="2" width="2.140625" style="53" customWidth="1"/>
    <col min="3" max="3" width="16.140625" style="53" customWidth="1"/>
    <col min="4" max="4" width="15.7109375" style="57" customWidth="1"/>
    <col min="5" max="6" width="13.5703125" style="53" customWidth="1"/>
    <col min="7" max="7" width="7.140625" style="53" customWidth="1"/>
    <col min="8" max="8" width="2.140625" style="53" customWidth="1"/>
    <col min="9" max="9" width="16.140625" style="53" customWidth="1"/>
    <col min="10" max="10" width="15.7109375" style="57" customWidth="1"/>
    <col min="11" max="12" width="13.5703125" style="53" customWidth="1"/>
    <col min="13" max="16384" width="9.140625" style="53"/>
  </cols>
  <sheetData>
    <row r="1" spans="3:7" x14ac:dyDescent="0.2">
      <c r="C1" s="55"/>
      <c r="D1" s="55" t="s">
        <v>79</v>
      </c>
      <c r="E1" s="55" t="s">
        <v>80</v>
      </c>
    </row>
    <row r="2" spans="3:7" x14ac:dyDescent="0.2">
      <c r="C2" s="56" t="s">
        <v>78</v>
      </c>
      <c r="D2" s="57">
        <v>230</v>
      </c>
      <c r="E2" s="59">
        <f>Ulijn/SQRT(3)</f>
        <v>132.79056191361394</v>
      </c>
    </row>
    <row r="3" spans="3:7" x14ac:dyDescent="0.2">
      <c r="C3" s="56"/>
      <c r="E3" s="59"/>
    </row>
    <row r="4" spans="3:7" x14ac:dyDescent="0.2">
      <c r="C4" s="54" t="s">
        <v>81</v>
      </c>
      <c r="D4" s="55"/>
      <c r="E4" s="55"/>
      <c r="F4" s="54"/>
      <c r="G4" s="54"/>
    </row>
    <row r="5" spans="3:7" x14ac:dyDescent="0.2">
      <c r="C5" s="55" t="s">
        <v>84</v>
      </c>
      <c r="D5" s="60">
        <f>P_3f</f>
        <v>0</v>
      </c>
      <c r="E5" s="57"/>
    </row>
    <row r="6" spans="3:7" x14ac:dyDescent="0.2">
      <c r="C6" s="55" t="s">
        <v>82</v>
      </c>
      <c r="D6" s="60">
        <f>P_12</f>
        <v>0</v>
      </c>
      <c r="E6" s="57"/>
    </row>
    <row r="7" spans="3:7" x14ac:dyDescent="0.2">
      <c r="C7" s="55" t="s">
        <v>83</v>
      </c>
      <c r="D7" s="60">
        <f>P_23</f>
        <v>0</v>
      </c>
      <c r="E7" s="57"/>
    </row>
    <row r="8" spans="3:7" x14ac:dyDescent="0.2">
      <c r="C8" s="55" t="s">
        <v>86</v>
      </c>
      <c r="D8" s="60">
        <f>P_31</f>
        <v>0</v>
      </c>
      <c r="E8" s="57"/>
    </row>
    <row r="9" spans="3:7" x14ac:dyDescent="0.2">
      <c r="C9" s="55"/>
      <c r="D9" s="60"/>
      <c r="E9" s="57"/>
    </row>
    <row r="10" spans="3:7" x14ac:dyDescent="0.2">
      <c r="E10" s="57"/>
    </row>
    <row r="11" spans="3:7" x14ac:dyDescent="0.2">
      <c r="C11" s="58" t="s">
        <v>89</v>
      </c>
      <c r="E11" s="55" t="s">
        <v>87</v>
      </c>
      <c r="F11" s="55" t="s">
        <v>88</v>
      </c>
      <c r="G11" s="55"/>
    </row>
    <row r="12" spans="3:7" x14ac:dyDescent="0.2">
      <c r="C12" s="55" t="s">
        <v>82</v>
      </c>
      <c r="D12" s="61">
        <f>((D6*1000)/Ulijn) + ((($D$5/3)*1000)/Ulijn)</f>
        <v>0</v>
      </c>
      <c r="E12" s="62">
        <f>D12*SIN(RADIANS(-30))</f>
        <v>0</v>
      </c>
      <c r="F12" s="62">
        <f>D12*COS(RADIANS(-30))</f>
        <v>0</v>
      </c>
      <c r="G12" s="62"/>
    </row>
    <row r="13" spans="3:7" x14ac:dyDescent="0.2">
      <c r="C13" s="55" t="s">
        <v>83</v>
      </c>
      <c r="D13" s="61">
        <f>((D7*1000)/Ulijn) + ((($D$5/3)*1000)/Ulijn)</f>
        <v>0</v>
      </c>
      <c r="E13" s="62">
        <f>+D13</f>
        <v>0</v>
      </c>
      <c r="F13" s="62">
        <v>0</v>
      </c>
      <c r="G13" s="62"/>
    </row>
    <row r="14" spans="3:7" x14ac:dyDescent="0.2">
      <c r="C14" s="55" t="s">
        <v>86</v>
      </c>
      <c r="D14" s="61">
        <f>((D8*1000)/Ulijn) + ((($D$5/3)*1000)/Ulijn)</f>
        <v>0</v>
      </c>
      <c r="E14" s="62">
        <f>D14*SIN(RADIANS(-150))</f>
        <v>0</v>
      </c>
      <c r="F14" s="62">
        <f>D14*COS(RADIANS(-150))</f>
        <v>0</v>
      </c>
      <c r="G14" s="62"/>
    </row>
    <row r="17" spans="1:7" x14ac:dyDescent="0.2">
      <c r="C17" s="58" t="s">
        <v>85</v>
      </c>
      <c r="E17" s="55" t="s">
        <v>87</v>
      </c>
      <c r="F17" s="55" t="s">
        <v>88</v>
      </c>
      <c r="G17" s="55"/>
    </row>
    <row r="18" spans="1:7" x14ac:dyDescent="0.2">
      <c r="C18" s="55" t="s">
        <v>107</v>
      </c>
      <c r="D18" s="64">
        <f>SQRT(SUMSQ(E18:F18))</f>
        <v>0</v>
      </c>
      <c r="E18" s="63">
        <f>E12-E14</f>
        <v>0</v>
      </c>
      <c r="F18" s="63">
        <f>F12-F14</f>
        <v>0</v>
      </c>
      <c r="G18" s="63"/>
    </row>
    <row r="19" spans="1:7" x14ac:dyDescent="0.2">
      <c r="C19" s="55" t="s">
        <v>108</v>
      </c>
      <c r="D19" s="64">
        <f t="shared" ref="D19:D20" si="0">SQRT(SUMSQ(E19:F19))</f>
        <v>0</v>
      </c>
      <c r="E19" s="63">
        <f>E13-E12</f>
        <v>0</v>
      </c>
      <c r="F19" s="63">
        <f>F13-F12</f>
        <v>0</v>
      </c>
      <c r="G19" s="63"/>
    </row>
    <row r="20" spans="1:7" x14ac:dyDescent="0.2">
      <c r="C20" s="55" t="s">
        <v>109</v>
      </c>
      <c r="D20" s="64">
        <f t="shared" si="0"/>
        <v>0</v>
      </c>
      <c r="E20" s="63">
        <f>E14-E13</f>
        <v>0</v>
      </c>
      <c r="F20" s="63">
        <f>F14-F13</f>
        <v>0</v>
      </c>
      <c r="G20" s="63"/>
    </row>
    <row r="23" spans="1:7" ht="12.75" customHeight="1" x14ac:dyDescent="0.2">
      <c r="A23" s="133" t="s">
        <v>95</v>
      </c>
      <c r="B23" s="73" t="s">
        <v>95</v>
      </c>
    </row>
    <row r="24" spans="1:7" x14ac:dyDescent="0.2">
      <c r="A24" s="133"/>
      <c r="B24" s="71"/>
      <c r="C24" s="58" t="s">
        <v>92</v>
      </c>
    </row>
    <row r="25" spans="1:7" x14ac:dyDescent="0.2">
      <c r="A25" s="133"/>
      <c r="B25" s="72"/>
      <c r="C25" s="55" t="s">
        <v>90</v>
      </c>
      <c r="D25" s="55">
        <f>Sectie_3</f>
        <v>0</v>
      </c>
    </row>
    <row r="26" spans="1:7" x14ac:dyDescent="0.2">
      <c r="A26" s="133"/>
      <c r="B26" s="72"/>
      <c r="C26" s="55" t="s">
        <v>93</v>
      </c>
      <c r="D26" s="93">
        <f>IF(ISBLANK(Sectie_3),0,VLOOKUP(Sectie_3,Data!$A$2:$G$52,6,0))</f>
        <v>0</v>
      </c>
    </row>
    <row r="27" spans="1:7" x14ac:dyDescent="0.2">
      <c r="A27" s="133"/>
      <c r="B27" s="72"/>
      <c r="C27" s="55" t="s">
        <v>91</v>
      </c>
      <c r="D27" s="65">
        <f>Lengte_3</f>
        <v>0</v>
      </c>
    </row>
    <row r="28" spans="1:7" x14ac:dyDescent="0.2">
      <c r="A28" s="133"/>
      <c r="B28" s="72"/>
      <c r="C28" s="55" t="s">
        <v>5</v>
      </c>
      <c r="D28" s="94">
        <f>D26*(D27/1000)</f>
        <v>0</v>
      </c>
    </row>
    <row r="29" spans="1:7" x14ac:dyDescent="0.2">
      <c r="A29" s="133"/>
      <c r="B29" s="72"/>
      <c r="C29" s="55"/>
      <c r="D29" s="68"/>
    </row>
    <row r="30" spans="1:7" x14ac:dyDescent="0.2">
      <c r="A30" s="133"/>
      <c r="B30" s="72"/>
      <c r="C30" s="57"/>
    </row>
    <row r="31" spans="1:7" x14ac:dyDescent="0.2">
      <c r="A31" s="133"/>
      <c r="B31" s="72"/>
      <c r="C31" s="58" t="s">
        <v>96</v>
      </c>
      <c r="D31" s="67" t="s">
        <v>97</v>
      </c>
      <c r="E31" s="55" t="s">
        <v>87</v>
      </c>
      <c r="F31" s="55" t="s">
        <v>88</v>
      </c>
      <c r="G31" s="55"/>
    </row>
    <row r="32" spans="1:7" x14ac:dyDescent="0.2">
      <c r="A32" s="133"/>
      <c r="B32" s="72"/>
      <c r="C32" s="76" t="s">
        <v>110</v>
      </c>
      <c r="D32" s="77">
        <f>Ufase+($D$28*D18)</f>
        <v>132.79056191361394</v>
      </c>
      <c r="E32" s="78">
        <f>$D$28*E18</f>
        <v>0</v>
      </c>
      <c r="F32" s="78">
        <f>Ufase+$D$28*F18</f>
        <v>132.79056191361394</v>
      </c>
      <c r="G32" s="63"/>
    </row>
    <row r="33" spans="1:7" x14ac:dyDescent="0.2">
      <c r="A33" s="133"/>
      <c r="B33" s="72"/>
      <c r="C33" s="76" t="s">
        <v>111</v>
      </c>
      <c r="D33" s="77">
        <f>Ufase+($D$28*D19)</f>
        <v>132.79056191361394</v>
      </c>
      <c r="E33" s="78">
        <f>Ufase*COS(RADIANS(30)) + $D$28*E19</f>
        <v>115.00000000000003</v>
      </c>
      <c r="F33" s="78">
        <f>-Ufase*SIN(RADIANS(30)) + $D$28*F19</f>
        <v>-66.395280956806957</v>
      </c>
      <c r="G33" s="63"/>
    </row>
    <row r="34" spans="1:7" x14ac:dyDescent="0.2">
      <c r="A34" s="133"/>
      <c r="B34" s="72"/>
      <c r="C34" s="76" t="s">
        <v>112</v>
      </c>
      <c r="D34" s="77">
        <f>Ufase+($D$28*D20)</f>
        <v>132.79056191361394</v>
      </c>
      <c r="E34" s="78">
        <f>-Ufase*COS(RADIANS(30)) + $D$28*E20</f>
        <v>-115.00000000000003</v>
      </c>
      <c r="F34" s="78">
        <f>-Ufase*SIN(RADIANS(30)) + $D$28*F20</f>
        <v>-66.395280956806957</v>
      </c>
      <c r="G34" s="63"/>
    </row>
    <row r="35" spans="1:7" x14ac:dyDescent="0.2">
      <c r="A35" s="133"/>
      <c r="B35" s="72"/>
      <c r="C35" s="79"/>
      <c r="D35" s="77"/>
      <c r="E35" s="78"/>
      <c r="F35" s="78"/>
      <c r="G35" s="63"/>
    </row>
    <row r="36" spans="1:7" x14ac:dyDescent="0.2">
      <c r="A36" s="133"/>
      <c r="B36" s="72"/>
      <c r="C36" s="80"/>
      <c r="D36" s="81" t="s">
        <v>98</v>
      </c>
      <c r="E36" s="80"/>
      <c r="F36" s="80"/>
    </row>
    <row r="37" spans="1:7" x14ac:dyDescent="0.2">
      <c r="A37" s="133"/>
      <c r="B37" s="72"/>
      <c r="C37" s="76" t="s">
        <v>113</v>
      </c>
      <c r="D37" s="77">
        <f>SQRT(SUMSQ(E37:F37))</f>
        <v>230.00000000000003</v>
      </c>
      <c r="E37" s="78">
        <f>E32-E33</f>
        <v>-115.00000000000003</v>
      </c>
      <c r="F37" s="78">
        <f>F32-F33</f>
        <v>199.18584287042091</v>
      </c>
    </row>
    <row r="38" spans="1:7" x14ac:dyDescent="0.2">
      <c r="A38" s="133"/>
      <c r="B38" s="72"/>
      <c r="C38" s="76" t="s">
        <v>114</v>
      </c>
      <c r="D38" s="77">
        <f>SQRT(SUMSQ(E38:F38))</f>
        <v>230.00000000000006</v>
      </c>
      <c r="E38" s="78">
        <f>E33-E34</f>
        <v>230.00000000000006</v>
      </c>
      <c r="F38" s="78">
        <f>F33-F34</f>
        <v>0</v>
      </c>
    </row>
    <row r="39" spans="1:7" x14ac:dyDescent="0.2">
      <c r="A39" s="133"/>
      <c r="B39" s="72"/>
      <c r="C39" s="76" t="s">
        <v>115</v>
      </c>
      <c r="D39" s="77">
        <f>SQRT(SUMSQ(E39:F39))</f>
        <v>230.00000000000003</v>
      </c>
      <c r="E39" s="78">
        <f>E34-E32</f>
        <v>-115.00000000000003</v>
      </c>
      <c r="F39" s="78">
        <f>F34-F32</f>
        <v>-199.18584287042091</v>
      </c>
    </row>
    <row r="40" spans="1:7" x14ac:dyDescent="0.2">
      <c r="A40" s="133"/>
      <c r="B40" s="72"/>
      <c r="C40" s="79"/>
      <c r="D40" s="77"/>
      <c r="E40" s="80"/>
      <c r="F40" s="80"/>
    </row>
    <row r="41" spans="1:7" x14ac:dyDescent="0.2">
      <c r="A41" s="133"/>
      <c r="B41" s="72"/>
      <c r="C41" s="76" t="s">
        <v>116</v>
      </c>
      <c r="D41" s="77">
        <f>D37-Ulijn</f>
        <v>0</v>
      </c>
      <c r="E41" s="80"/>
      <c r="F41" s="80"/>
    </row>
    <row r="42" spans="1:7" x14ac:dyDescent="0.2">
      <c r="A42" s="133"/>
      <c r="B42" s="72"/>
      <c r="C42" s="76" t="s">
        <v>117</v>
      </c>
      <c r="D42" s="77">
        <f>D38-Ulijn</f>
        <v>0</v>
      </c>
      <c r="E42" s="80"/>
      <c r="F42" s="80"/>
    </row>
    <row r="43" spans="1:7" x14ac:dyDescent="0.2">
      <c r="A43" s="133"/>
      <c r="B43" s="72"/>
      <c r="C43" s="76" t="s">
        <v>118</v>
      </c>
      <c r="D43" s="77">
        <f>D39-Ulijn</f>
        <v>0</v>
      </c>
      <c r="E43" s="80"/>
      <c r="F43" s="80"/>
    </row>
    <row r="44" spans="1:7" x14ac:dyDescent="0.2">
      <c r="A44" s="133"/>
      <c r="B44" s="72"/>
      <c r="C44" s="55"/>
      <c r="D44" s="66"/>
    </row>
    <row r="45" spans="1:7" x14ac:dyDescent="0.2">
      <c r="A45" s="133"/>
      <c r="B45" s="72"/>
    </row>
    <row r="46" spans="1:7" x14ac:dyDescent="0.2">
      <c r="A46" s="133"/>
      <c r="B46" s="72"/>
      <c r="C46" s="58" t="s">
        <v>99</v>
      </c>
    </row>
    <row r="47" spans="1:7" x14ac:dyDescent="0.2">
      <c r="A47" s="133"/>
      <c r="B47" s="72"/>
      <c r="C47" s="55" t="s">
        <v>100</v>
      </c>
      <c r="D47" s="66">
        <f>MAX(D41:D43)</f>
        <v>0</v>
      </c>
    </row>
    <row r="48" spans="1:7" x14ac:dyDescent="0.2">
      <c r="A48" s="133"/>
      <c r="B48" s="72"/>
      <c r="C48" s="55" t="s">
        <v>101</v>
      </c>
      <c r="D48" s="69">
        <f>D47/Ulijn</f>
        <v>0</v>
      </c>
    </row>
    <row r="49" spans="1:12" x14ac:dyDescent="0.2">
      <c r="A49" s="133"/>
    </row>
    <row r="50" spans="1:12" x14ac:dyDescent="0.2">
      <c r="A50" s="133"/>
      <c r="C50" s="88" t="s">
        <v>104</v>
      </c>
      <c r="D50" s="88" t="s">
        <v>106</v>
      </c>
      <c r="E50" s="88" t="s">
        <v>105</v>
      </c>
    </row>
    <row r="51" spans="1:12" x14ac:dyDescent="0.2">
      <c r="A51" s="133"/>
      <c r="C51" s="113">
        <v>0</v>
      </c>
      <c r="D51" s="89">
        <v>0</v>
      </c>
      <c r="E51" s="89">
        <v>0.01</v>
      </c>
    </row>
    <row r="52" spans="1:12" x14ac:dyDescent="0.2">
      <c r="A52" s="133"/>
      <c r="C52" s="113">
        <f>Lengte_3</f>
        <v>0</v>
      </c>
      <c r="D52" s="89">
        <f>D48</f>
        <v>0</v>
      </c>
      <c r="E52" s="89">
        <v>0.01</v>
      </c>
    </row>
    <row r="53" spans="1:12" x14ac:dyDescent="0.2">
      <c r="A53" s="71"/>
      <c r="C53" s="84"/>
      <c r="D53" s="86"/>
      <c r="E53" s="85"/>
    </row>
    <row r="55" spans="1:12" ht="12.75" customHeight="1" x14ac:dyDescent="0.2">
      <c r="A55" s="134" t="s">
        <v>102</v>
      </c>
      <c r="B55" s="70" t="s">
        <v>37</v>
      </c>
      <c r="H55" s="87" t="s">
        <v>103</v>
      </c>
    </row>
    <row r="56" spans="1:12" ht="12.75" customHeight="1" x14ac:dyDescent="0.2">
      <c r="A56" s="134"/>
      <c r="B56" s="71"/>
      <c r="C56" s="53" t="s">
        <v>92</v>
      </c>
      <c r="H56" s="80"/>
      <c r="I56" s="53" t="s">
        <v>92</v>
      </c>
    </row>
    <row r="57" spans="1:12" x14ac:dyDescent="0.2">
      <c r="A57" s="134"/>
      <c r="C57" s="55" t="s">
        <v>90</v>
      </c>
      <c r="D57" s="57">
        <f>Sectie_2</f>
        <v>0</v>
      </c>
      <c r="H57" s="80"/>
      <c r="I57" s="55" t="s">
        <v>90</v>
      </c>
      <c r="J57" s="57">
        <f>Sectie_1</f>
        <v>0</v>
      </c>
    </row>
    <row r="58" spans="1:12" x14ac:dyDescent="0.2">
      <c r="A58" s="134"/>
      <c r="C58" s="55" t="s">
        <v>93</v>
      </c>
      <c r="D58" s="93">
        <f>IF(ISBLANK(Sectie_2),0,VLOOKUP(Sectie_2,Data!$A$2:$G$52,7,0))</f>
        <v>0</v>
      </c>
      <c r="H58" s="80"/>
      <c r="I58" s="55" t="s">
        <v>93</v>
      </c>
      <c r="J58" s="93">
        <f>IF(ISBLANK(Sectie_1),0,VLOOKUP(Sectie_1,Data!$A$2:$G$52,7,0))</f>
        <v>0</v>
      </c>
    </row>
    <row r="59" spans="1:12" x14ac:dyDescent="0.2">
      <c r="A59" s="134"/>
      <c r="C59" s="55" t="s">
        <v>91</v>
      </c>
      <c r="D59" s="75">
        <f>Lengte_2</f>
        <v>0</v>
      </c>
      <c r="H59" s="80"/>
      <c r="I59" s="55" t="s">
        <v>91</v>
      </c>
      <c r="J59" s="75">
        <f>Lengte_1</f>
        <v>0</v>
      </c>
    </row>
    <row r="60" spans="1:12" x14ac:dyDescent="0.2">
      <c r="A60" s="134"/>
      <c r="C60" s="55" t="s">
        <v>94</v>
      </c>
      <c r="D60" s="94">
        <f>D58*(D59/1000)</f>
        <v>0</v>
      </c>
      <c r="H60" s="80"/>
      <c r="I60" s="55" t="s">
        <v>94</v>
      </c>
      <c r="J60" s="94">
        <f>J58*(J59/1000)</f>
        <v>0</v>
      </c>
    </row>
    <row r="61" spans="1:12" x14ac:dyDescent="0.2">
      <c r="A61" s="134"/>
      <c r="C61" s="55"/>
      <c r="H61" s="80"/>
      <c r="I61" s="55"/>
    </row>
    <row r="62" spans="1:12" x14ac:dyDescent="0.2">
      <c r="A62" s="134"/>
      <c r="C62" s="57"/>
      <c r="H62" s="80"/>
      <c r="I62" s="57"/>
    </row>
    <row r="63" spans="1:12" x14ac:dyDescent="0.2">
      <c r="A63" s="134"/>
      <c r="C63" s="58" t="s">
        <v>96</v>
      </c>
      <c r="D63" s="67" t="s">
        <v>97</v>
      </c>
      <c r="E63" s="55" t="s">
        <v>87</v>
      </c>
      <c r="F63" s="55" t="s">
        <v>88</v>
      </c>
      <c r="G63" s="55"/>
      <c r="H63" s="80"/>
      <c r="I63" s="58" t="s">
        <v>96</v>
      </c>
      <c r="J63" s="67" t="s">
        <v>97</v>
      </c>
      <c r="K63" s="55" t="s">
        <v>87</v>
      </c>
      <c r="L63" s="55" t="s">
        <v>88</v>
      </c>
    </row>
    <row r="64" spans="1:12" x14ac:dyDescent="0.2">
      <c r="A64" s="134"/>
      <c r="C64" s="76" t="s">
        <v>110</v>
      </c>
      <c r="D64" s="66">
        <f t="shared" ref="D64:F66" si="1">D32+$D$60*D18</f>
        <v>132.79056191361394</v>
      </c>
      <c r="E64" s="78">
        <f t="shared" si="1"/>
        <v>0</v>
      </c>
      <c r="F64" s="78">
        <f t="shared" si="1"/>
        <v>132.79056191361394</v>
      </c>
      <c r="H64" s="80"/>
      <c r="I64" s="76" t="s">
        <v>110</v>
      </c>
      <c r="J64" s="66">
        <f>D64+$D$60*D18</f>
        <v>132.79056191361394</v>
      </c>
      <c r="K64" s="78">
        <f t="shared" ref="K64:L66" si="2">E64+$J$60*E18</f>
        <v>0</v>
      </c>
      <c r="L64" s="78">
        <f t="shared" si="2"/>
        <v>132.79056191361394</v>
      </c>
    </row>
    <row r="65" spans="1:12" x14ac:dyDescent="0.2">
      <c r="A65" s="134"/>
      <c r="C65" s="76" t="s">
        <v>111</v>
      </c>
      <c r="D65" s="66">
        <f t="shared" si="1"/>
        <v>132.79056191361394</v>
      </c>
      <c r="E65" s="78">
        <f t="shared" si="1"/>
        <v>115.00000000000003</v>
      </c>
      <c r="F65" s="78">
        <f t="shared" si="1"/>
        <v>-66.395280956806957</v>
      </c>
      <c r="H65" s="80"/>
      <c r="I65" s="76" t="s">
        <v>111</v>
      </c>
      <c r="J65" s="66">
        <f>D65+$D$60*D19</f>
        <v>132.79056191361394</v>
      </c>
      <c r="K65" s="78">
        <f t="shared" si="2"/>
        <v>115.00000000000003</v>
      </c>
      <c r="L65" s="78">
        <f t="shared" si="2"/>
        <v>-66.395280956806957</v>
      </c>
    </row>
    <row r="66" spans="1:12" x14ac:dyDescent="0.2">
      <c r="A66" s="134"/>
      <c r="C66" s="76" t="s">
        <v>112</v>
      </c>
      <c r="D66" s="66">
        <f t="shared" si="1"/>
        <v>132.79056191361394</v>
      </c>
      <c r="E66" s="78">
        <f t="shared" si="1"/>
        <v>-115.00000000000003</v>
      </c>
      <c r="F66" s="78">
        <f t="shared" si="1"/>
        <v>-66.395280956806957</v>
      </c>
      <c r="H66" s="80"/>
      <c r="I66" s="76" t="s">
        <v>112</v>
      </c>
      <c r="J66" s="66">
        <f>D66+$D$60*D20</f>
        <v>132.79056191361394</v>
      </c>
      <c r="K66" s="78">
        <f t="shared" si="2"/>
        <v>-115.00000000000003</v>
      </c>
      <c r="L66" s="78">
        <f t="shared" si="2"/>
        <v>-66.395280956806957</v>
      </c>
    </row>
    <row r="67" spans="1:12" x14ac:dyDescent="0.2">
      <c r="A67" s="134"/>
      <c r="C67" s="79"/>
      <c r="H67" s="80"/>
      <c r="I67" s="79"/>
    </row>
    <row r="68" spans="1:12" x14ac:dyDescent="0.2">
      <c r="A68" s="134"/>
      <c r="C68" s="80"/>
      <c r="D68" s="81" t="s">
        <v>98</v>
      </c>
      <c r="H68" s="80"/>
      <c r="I68" s="80"/>
      <c r="J68" s="81" t="s">
        <v>98</v>
      </c>
    </row>
    <row r="69" spans="1:12" x14ac:dyDescent="0.2">
      <c r="A69" s="134"/>
      <c r="C69" s="76" t="s">
        <v>113</v>
      </c>
      <c r="D69" s="77">
        <f>SQRT(SUMSQ(E69:F69))</f>
        <v>230.00000000000003</v>
      </c>
      <c r="E69" s="78">
        <f>E64-E65</f>
        <v>-115.00000000000003</v>
      </c>
      <c r="F69" s="78">
        <f>F64-F65</f>
        <v>199.18584287042091</v>
      </c>
      <c r="H69" s="80"/>
      <c r="I69" s="76" t="s">
        <v>113</v>
      </c>
      <c r="J69" s="77">
        <f>SQRT(SUMSQ(K69:L69))</f>
        <v>230.00000000000003</v>
      </c>
      <c r="K69" s="78">
        <f>K64-K65</f>
        <v>-115.00000000000003</v>
      </c>
      <c r="L69" s="78">
        <f>L64-L65</f>
        <v>199.18584287042091</v>
      </c>
    </row>
    <row r="70" spans="1:12" x14ac:dyDescent="0.2">
      <c r="A70" s="134"/>
      <c r="C70" s="76" t="s">
        <v>114</v>
      </c>
      <c r="D70" s="77">
        <f>SQRT(SUMSQ(E70:F70))</f>
        <v>230.00000000000006</v>
      </c>
      <c r="E70" s="78">
        <f>E65-E66</f>
        <v>230.00000000000006</v>
      </c>
      <c r="F70" s="78">
        <f>F65-F66</f>
        <v>0</v>
      </c>
      <c r="H70" s="80"/>
      <c r="I70" s="76" t="s">
        <v>114</v>
      </c>
      <c r="J70" s="77">
        <f>SQRT(SUMSQ(K70:L70))</f>
        <v>230.00000000000006</v>
      </c>
      <c r="K70" s="78">
        <f>K65-K66</f>
        <v>230.00000000000006</v>
      </c>
      <c r="L70" s="78">
        <f>L65-L66</f>
        <v>0</v>
      </c>
    </row>
    <row r="71" spans="1:12" x14ac:dyDescent="0.2">
      <c r="A71" s="134"/>
      <c r="C71" s="76" t="s">
        <v>115</v>
      </c>
      <c r="D71" s="77">
        <f>SQRT(SUMSQ(E71:F71))</f>
        <v>230.00000000000003</v>
      </c>
      <c r="E71" s="78">
        <f>E66-E64</f>
        <v>-115.00000000000003</v>
      </c>
      <c r="F71" s="78">
        <f>F66-F64</f>
        <v>-199.18584287042091</v>
      </c>
      <c r="H71" s="80"/>
      <c r="I71" s="76" t="s">
        <v>115</v>
      </c>
      <c r="J71" s="77">
        <f>SQRT(SUMSQ(K71:L71))</f>
        <v>230.00000000000003</v>
      </c>
      <c r="K71" s="78">
        <f>K66-K64</f>
        <v>-115.00000000000003</v>
      </c>
      <c r="L71" s="78">
        <f>L66-L64</f>
        <v>-199.18584287042091</v>
      </c>
    </row>
    <row r="72" spans="1:12" x14ac:dyDescent="0.2">
      <c r="A72" s="134"/>
      <c r="C72" s="79"/>
      <c r="H72" s="80"/>
      <c r="I72" s="79"/>
    </row>
    <row r="73" spans="1:12" x14ac:dyDescent="0.2">
      <c r="A73" s="134"/>
      <c r="C73" s="76" t="s">
        <v>116</v>
      </c>
      <c r="D73" s="66">
        <f>D69-Ulijn</f>
        <v>0</v>
      </c>
      <c r="H73" s="80"/>
      <c r="I73" s="76" t="s">
        <v>116</v>
      </c>
      <c r="J73" s="66">
        <f>J69-Ulijn</f>
        <v>0</v>
      </c>
    </row>
    <row r="74" spans="1:12" x14ac:dyDescent="0.2">
      <c r="A74" s="134"/>
      <c r="C74" s="76" t="s">
        <v>117</v>
      </c>
      <c r="D74" s="66">
        <f>D70-Ulijn</f>
        <v>0</v>
      </c>
      <c r="H74" s="80"/>
      <c r="I74" s="76" t="s">
        <v>117</v>
      </c>
      <c r="J74" s="66">
        <f>J70-Ulijn</f>
        <v>0</v>
      </c>
    </row>
    <row r="75" spans="1:12" x14ac:dyDescent="0.2">
      <c r="A75" s="134"/>
      <c r="C75" s="76" t="s">
        <v>118</v>
      </c>
      <c r="D75" s="66">
        <f>D71-Ulijn</f>
        <v>0</v>
      </c>
      <c r="H75" s="80"/>
      <c r="I75" s="76" t="s">
        <v>118</v>
      </c>
      <c r="J75" s="66">
        <f>J71-Ulijn</f>
        <v>0</v>
      </c>
    </row>
    <row r="76" spans="1:12" x14ac:dyDescent="0.2">
      <c r="A76" s="134"/>
      <c r="C76" s="55"/>
      <c r="H76" s="80"/>
      <c r="I76" s="55"/>
    </row>
    <row r="77" spans="1:12" x14ac:dyDescent="0.2">
      <c r="A77" s="134"/>
      <c r="H77" s="80"/>
    </row>
    <row r="78" spans="1:12" x14ac:dyDescent="0.2">
      <c r="A78" s="134"/>
      <c r="C78" s="58" t="s">
        <v>99</v>
      </c>
      <c r="H78" s="80"/>
      <c r="I78" s="58" t="s">
        <v>99</v>
      </c>
    </row>
    <row r="79" spans="1:12" x14ac:dyDescent="0.2">
      <c r="A79" s="134"/>
      <c r="C79" s="55" t="s">
        <v>100</v>
      </c>
      <c r="D79" s="66">
        <f>MAX(D73:D75)</f>
        <v>0</v>
      </c>
      <c r="H79" s="80"/>
      <c r="I79" s="55" t="s">
        <v>100</v>
      </c>
      <c r="J79" s="66">
        <f>MAX(J73:J75)</f>
        <v>0</v>
      </c>
    </row>
    <row r="80" spans="1:12" x14ac:dyDescent="0.2">
      <c r="A80" s="134"/>
      <c r="C80" s="55" t="s">
        <v>101</v>
      </c>
      <c r="D80" s="69">
        <f>D79/Ulijn</f>
        <v>0</v>
      </c>
      <c r="H80" s="80"/>
      <c r="I80" s="55" t="s">
        <v>101</v>
      </c>
      <c r="J80" s="69">
        <f>J79/Ulijn</f>
        <v>0</v>
      </c>
    </row>
    <row r="81" spans="1:11" x14ac:dyDescent="0.2">
      <c r="A81" s="134"/>
      <c r="C81" s="55"/>
      <c r="D81" s="69"/>
      <c r="H81" s="80"/>
      <c r="I81" s="55"/>
      <c r="J81" s="69"/>
    </row>
    <row r="82" spans="1:11" x14ac:dyDescent="0.2">
      <c r="A82" s="134"/>
      <c r="H82" s="80"/>
      <c r="I82" s="88" t="s">
        <v>104</v>
      </c>
      <c r="J82" s="88" t="s">
        <v>106</v>
      </c>
      <c r="K82" s="88" t="s">
        <v>105</v>
      </c>
    </row>
    <row r="83" spans="1:11" x14ac:dyDescent="0.2">
      <c r="A83" s="134"/>
      <c r="H83" s="80"/>
      <c r="I83" s="113">
        <v>0</v>
      </c>
      <c r="J83" s="89">
        <v>0</v>
      </c>
      <c r="K83" s="89">
        <v>0.01</v>
      </c>
    </row>
    <row r="84" spans="1:11" x14ac:dyDescent="0.2">
      <c r="A84" s="134"/>
      <c r="H84" s="80"/>
      <c r="I84" s="113">
        <f>D59</f>
        <v>0</v>
      </c>
      <c r="J84" s="89">
        <f>D80-D48</f>
        <v>0</v>
      </c>
      <c r="K84" s="89">
        <v>0.01</v>
      </c>
    </row>
    <row r="85" spans="1:11" x14ac:dyDescent="0.2">
      <c r="A85" s="134"/>
      <c r="H85" s="80"/>
      <c r="I85" s="113">
        <f>I84+J59</f>
        <v>0</v>
      </c>
      <c r="J85" s="89">
        <f>J80-D48</f>
        <v>0</v>
      </c>
      <c r="K85" s="89">
        <v>0.01</v>
      </c>
    </row>
    <row r="86" spans="1:11" x14ac:dyDescent="0.2">
      <c r="A86" s="74"/>
    </row>
    <row r="87" spans="1:11" x14ac:dyDescent="0.2">
      <c r="A87" s="74"/>
    </row>
    <row r="88" spans="1:11" x14ac:dyDescent="0.2">
      <c r="A88" s="135"/>
      <c r="B88" s="82" t="s">
        <v>125</v>
      </c>
    </row>
    <row r="89" spans="1:11" x14ac:dyDescent="0.2">
      <c r="A89" s="135"/>
      <c r="C89" s="55" t="s">
        <v>95</v>
      </c>
      <c r="D89" s="69">
        <f>D48</f>
        <v>0</v>
      </c>
    </row>
    <row r="90" spans="1:11" x14ac:dyDescent="0.2">
      <c r="A90" s="135"/>
      <c r="C90" s="55" t="s">
        <v>102</v>
      </c>
      <c r="D90" s="69">
        <f>J80-D48</f>
        <v>0</v>
      </c>
    </row>
    <row r="91" spans="1:11" x14ac:dyDescent="0.2">
      <c r="A91" s="74"/>
    </row>
    <row r="92" spans="1:11" x14ac:dyDescent="0.2">
      <c r="A92" s="74"/>
    </row>
    <row r="93" spans="1:11" x14ac:dyDescent="0.2">
      <c r="A93" s="74"/>
      <c r="D93" s="53"/>
    </row>
    <row r="94" spans="1:11" x14ac:dyDescent="0.2">
      <c r="A94" s="74"/>
      <c r="D94" s="53"/>
    </row>
    <row r="95" spans="1:11" x14ac:dyDescent="0.2">
      <c r="A95" s="74"/>
      <c r="D95" s="53"/>
    </row>
    <row r="96" spans="1:11" x14ac:dyDescent="0.2">
      <c r="A96" s="74"/>
      <c r="C96" s="83"/>
    </row>
    <row r="97" spans="1:1" x14ac:dyDescent="0.2">
      <c r="A97" s="74"/>
    </row>
    <row r="98" spans="1:1" x14ac:dyDescent="0.2">
      <c r="A98" s="74"/>
    </row>
    <row r="99" spans="1:1" x14ac:dyDescent="0.2">
      <c r="A99" s="74"/>
    </row>
    <row r="100" spans="1:1" x14ac:dyDescent="0.2">
      <c r="A100" s="74"/>
    </row>
    <row r="101" spans="1:1" x14ac:dyDescent="0.2">
      <c r="A101" s="74"/>
    </row>
    <row r="102" spans="1:1" x14ac:dyDescent="0.2">
      <c r="A102" s="74"/>
    </row>
    <row r="103" spans="1:1" x14ac:dyDescent="0.2">
      <c r="A103" s="74"/>
    </row>
    <row r="104" spans="1:1" x14ac:dyDescent="0.2">
      <c r="A104" s="74"/>
    </row>
    <row r="105" spans="1:1" x14ac:dyDescent="0.2">
      <c r="A105" s="74"/>
    </row>
    <row r="106" spans="1:1" x14ac:dyDescent="0.2">
      <c r="A106" s="74"/>
    </row>
  </sheetData>
  <sheetProtection password="FB00" sheet="1" objects="1" scenarios="1" selectLockedCells="1" selectUnlockedCells="1"/>
  <mergeCells count="3">
    <mergeCell ref="A23:A52"/>
    <mergeCell ref="A55:A85"/>
    <mergeCell ref="A88:A90"/>
  </mergeCells>
  <pageMargins left="0.59055118110236227" right="0.59055118110236227" top="0.59055118110236227" bottom="0.59055118110236227" header="0.31496062992125984" footer="0.31496062992125984"/>
  <pageSetup paperSize="9" scale="67" orientation="portrait" horizontalDpi="1200" verticalDpi="1200" r:id="rId1"/>
  <ignoredErrors>
    <ignoredError sqref="E13 E32"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14</vt:i4>
      </vt:variant>
    </vt:vector>
  </HeadingPairs>
  <TitlesOfParts>
    <vt:vector size="18" baseType="lpstr">
      <vt:lpstr>Spanningsval</vt:lpstr>
      <vt:lpstr>Handleiding</vt:lpstr>
      <vt:lpstr>Data</vt:lpstr>
      <vt:lpstr>Berekening</vt:lpstr>
      <vt:lpstr>Aansluitkabel</vt:lpstr>
      <vt:lpstr>Binneninstallatie</vt:lpstr>
      <vt:lpstr>Lengte_1</vt:lpstr>
      <vt:lpstr>Lengte_2</vt:lpstr>
      <vt:lpstr>Lengte_3</vt:lpstr>
      <vt:lpstr>P_12</vt:lpstr>
      <vt:lpstr>P_23</vt:lpstr>
      <vt:lpstr>P_31</vt:lpstr>
      <vt:lpstr>P_3f</vt:lpstr>
      <vt:lpstr>Sectie_1</vt:lpstr>
      <vt:lpstr>Sectie_2</vt:lpstr>
      <vt:lpstr>Sectie_3</vt:lpstr>
      <vt:lpstr>Ufase</vt:lpstr>
      <vt:lpstr>Ulijn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Van Roey</dc:creator>
  <cp:lastModifiedBy>Vleghels Brigitte</cp:lastModifiedBy>
  <cp:lastPrinted>2016-12-09T07:48:24Z</cp:lastPrinted>
  <dcterms:created xsi:type="dcterms:W3CDTF">1996-10-14T23:33:28Z</dcterms:created>
  <dcterms:modified xsi:type="dcterms:W3CDTF">2019-03-20T12:34:54Z</dcterms:modified>
</cp:coreProperties>
</file>